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AG Scope 3 THG-Emissionen\AG Scope 3 THG Emissionen\Leitfäden_Dokumente\Excel Datein Version 2.0\"/>
    </mc:Choice>
  </mc:AlternateContent>
  <xr:revisionPtr revIDLastSave="0" documentId="8_{F429462A-0C46-4932-81A7-B247D625FBAB}" xr6:coauthVersionLast="47" xr6:coauthVersionMax="47" xr10:uidLastSave="{00000000-0000-0000-0000-000000000000}"/>
  <bookViews>
    <workbookView xWindow="28680" yWindow="-120" windowWidth="29040" windowHeight="15720" tabRatio="683" activeTab="3" xr2:uid="{00000000-000D-0000-FFFF-FFFF00000000}"/>
  </bookViews>
  <sheets>
    <sheet name="Deckblatt" sheetId="19" r:id="rId1"/>
    <sheet name="Bilanz Abwasser" sheetId="17" r:id="rId2"/>
    <sheet name="Bilanz Trinkwasser" sheetId="9" r:id="rId3"/>
    <sheet name="Emissionsfaktoren" sheetId="14" r:id="rId4"/>
    <sheet name="KrWG Anlage 1-2" sheetId="4" r:id="rId5"/>
    <sheet name="Änderungshistorie" sheetId="21" r:id="rId6"/>
  </sheets>
  <definedNames>
    <definedName name="_xlnm._FilterDatabase" localSheetId="1" hidden="1">'Bilanz Abwasser'!$A$4:$T$69</definedName>
    <definedName name="_xlnm._FilterDatabase" localSheetId="2" hidden="1">'Bilanz Trinkwasser'!$A$4:$S$59</definedName>
    <definedName name="_xlnm.Print_Area" localSheetId="1">'Bilanz Abwasser'!$A$4:$U$27</definedName>
    <definedName name="_xlnm.Print_Area" localSheetId="2">'Bilanz Trinkwasser'!$A$4:$T$34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9" l="1"/>
  <c r="P5" i="17"/>
  <c r="K5" i="17"/>
  <c r="Q57" i="9"/>
  <c r="P57" i="9"/>
  <c r="R57" i="9" s="1"/>
  <c r="M57" i="9"/>
  <c r="J57" i="9"/>
  <c r="O57" i="9" s="1"/>
  <c r="B57" i="9"/>
  <c r="C57" i="9" s="1"/>
  <c r="R67" i="17"/>
  <c r="Q67" i="17"/>
  <c r="S67" i="17" s="1"/>
  <c r="N67" i="17"/>
  <c r="K67" i="17"/>
  <c r="P67" i="17" s="1"/>
  <c r="B67" i="17"/>
  <c r="C67" i="17" s="1"/>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8" i="9"/>
  <c r="J59" i="9"/>
  <c r="K78" i="17"/>
  <c r="K79" i="17"/>
  <c r="K80" i="17"/>
  <c r="K81" i="17"/>
  <c r="K77"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K42" i="17"/>
  <c r="K43" i="17"/>
  <c r="K44" i="17"/>
  <c r="K45" i="17"/>
  <c r="K46" i="17"/>
  <c r="K47" i="17"/>
  <c r="K48" i="17"/>
  <c r="K49" i="17"/>
  <c r="K50" i="17"/>
  <c r="K51" i="17"/>
  <c r="K52" i="17"/>
  <c r="K53" i="17"/>
  <c r="K54" i="17"/>
  <c r="K55" i="17"/>
  <c r="K56" i="17"/>
  <c r="K57" i="17"/>
  <c r="K58" i="17"/>
  <c r="K59" i="17"/>
  <c r="K60" i="17"/>
  <c r="K61" i="17"/>
  <c r="K62" i="17"/>
  <c r="K63" i="17"/>
  <c r="K64" i="17"/>
  <c r="K65" i="17"/>
  <c r="K66" i="17"/>
  <c r="K68" i="17"/>
  <c r="K69" i="17"/>
  <c r="K6" i="17"/>
  <c r="S57" i="9" l="1"/>
  <c r="T67" i="17"/>
  <c r="K76" i="17"/>
  <c r="R19" i="14"/>
  <c r="R18" i="14"/>
  <c r="R17" i="14"/>
  <c r="R16" i="14"/>
  <c r="Q6" i="9"/>
  <c r="Q7" i="9"/>
  <c r="Q8" i="9"/>
  <c r="Q9" i="9"/>
  <c r="Q10" i="9"/>
  <c r="Q11" i="9"/>
  <c r="Q12" i="9"/>
  <c r="Q1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8" i="9"/>
  <c r="Q59" i="9"/>
  <c r="P6" i="9"/>
  <c r="P7" i="9"/>
  <c r="P8" i="9"/>
  <c r="P9" i="9"/>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8" i="9"/>
  <c r="P59" i="9"/>
  <c r="Q5" i="9"/>
  <c r="P5" i="9"/>
  <c r="Q69" i="17" l="1"/>
  <c r="S69" i="17" s="1"/>
  <c r="Q5" i="17"/>
  <c r="S5" i="17" s="1"/>
  <c r="Q6" i="17"/>
  <c r="S6" i="17" s="1"/>
  <c r="Q7" i="17"/>
  <c r="S7" i="17" s="1"/>
  <c r="Q8" i="17"/>
  <c r="S8" i="17" s="1"/>
  <c r="Q9" i="17"/>
  <c r="S9" i="17" s="1"/>
  <c r="Q10" i="17"/>
  <c r="S10" i="17" s="1"/>
  <c r="Q11" i="17"/>
  <c r="S11" i="17" s="1"/>
  <c r="Q12" i="17"/>
  <c r="S12" i="17" s="1"/>
  <c r="Q13" i="17"/>
  <c r="S13" i="17" s="1"/>
  <c r="Q14" i="17"/>
  <c r="S14" i="17" s="1"/>
  <c r="Q15" i="17"/>
  <c r="S15" i="17" s="1"/>
  <c r="Q16" i="17"/>
  <c r="S16" i="17" s="1"/>
  <c r="Q17" i="17"/>
  <c r="S17" i="17" s="1"/>
  <c r="Q18" i="17"/>
  <c r="S18" i="17" s="1"/>
  <c r="Q19" i="17"/>
  <c r="S19" i="17" s="1"/>
  <c r="Q20" i="17"/>
  <c r="S20" i="17" s="1"/>
  <c r="Q21" i="17"/>
  <c r="S21" i="17" s="1"/>
  <c r="Q22" i="17"/>
  <c r="S22" i="17" s="1"/>
  <c r="Q23" i="17"/>
  <c r="S23" i="17" s="1"/>
  <c r="Q24" i="17"/>
  <c r="S24" i="17" s="1"/>
  <c r="Q25" i="17"/>
  <c r="S25" i="17" s="1"/>
  <c r="Q26" i="17"/>
  <c r="S26" i="17" s="1"/>
  <c r="Q27" i="17"/>
  <c r="S27" i="17" s="1"/>
  <c r="Q28" i="17"/>
  <c r="S28" i="17" s="1"/>
  <c r="Q29" i="17"/>
  <c r="S29" i="17" s="1"/>
  <c r="Q30" i="17"/>
  <c r="S30" i="17" s="1"/>
  <c r="Q31" i="17"/>
  <c r="S31" i="17" s="1"/>
  <c r="Q32" i="17"/>
  <c r="S32" i="17" s="1"/>
  <c r="Q33" i="17"/>
  <c r="S33" i="17" s="1"/>
  <c r="Q34" i="17"/>
  <c r="S34" i="17" s="1"/>
  <c r="Q35" i="17"/>
  <c r="S35" i="17" s="1"/>
  <c r="Q36" i="17"/>
  <c r="S36" i="17" s="1"/>
  <c r="Q37" i="17"/>
  <c r="S37" i="17" s="1"/>
  <c r="Q38" i="17"/>
  <c r="S38" i="17" s="1"/>
  <c r="Q39" i="17"/>
  <c r="S39" i="17" s="1"/>
  <c r="Q40" i="17"/>
  <c r="S40" i="17" s="1"/>
  <c r="Q41" i="17"/>
  <c r="S41" i="17" s="1"/>
  <c r="Q42" i="17"/>
  <c r="S42" i="17" s="1"/>
  <c r="Q43" i="17"/>
  <c r="S43" i="17" s="1"/>
  <c r="Q44" i="17"/>
  <c r="S44" i="17" s="1"/>
  <c r="Q45" i="17"/>
  <c r="S45" i="17" s="1"/>
  <c r="Q46" i="17"/>
  <c r="S46" i="17" s="1"/>
  <c r="Q47" i="17"/>
  <c r="S47" i="17" s="1"/>
  <c r="Q48" i="17"/>
  <c r="S48" i="17" s="1"/>
  <c r="Q49" i="17"/>
  <c r="S49" i="17" s="1"/>
  <c r="Q50" i="17"/>
  <c r="S50" i="17" s="1"/>
  <c r="Q51" i="17"/>
  <c r="S51" i="17" s="1"/>
  <c r="Q52" i="17"/>
  <c r="S52" i="17" s="1"/>
  <c r="Q53" i="17"/>
  <c r="S53" i="17" s="1"/>
  <c r="Q54" i="17"/>
  <c r="S54" i="17" s="1"/>
  <c r="Q55" i="17"/>
  <c r="S55" i="17" s="1"/>
  <c r="Q56" i="17"/>
  <c r="S56" i="17" s="1"/>
  <c r="Q57" i="17"/>
  <c r="S57" i="17" s="1"/>
  <c r="Q58" i="17"/>
  <c r="S58" i="17" s="1"/>
  <c r="Q59" i="17"/>
  <c r="S59" i="17" s="1"/>
  <c r="Q60" i="17"/>
  <c r="S60" i="17" s="1"/>
  <c r="Q61" i="17"/>
  <c r="S61" i="17" s="1"/>
  <c r="Q62" i="17"/>
  <c r="S62" i="17" s="1"/>
  <c r="Q63" i="17"/>
  <c r="S63" i="17" s="1"/>
  <c r="Q64" i="17"/>
  <c r="S64" i="17" s="1"/>
  <c r="Q65" i="17"/>
  <c r="S65" i="17" s="1"/>
  <c r="Q66" i="17"/>
  <c r="S66" i="17" s="1"/>
  <c r="Q68" i="17"/>
  <c r="S68" i="17" s="1"/>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R42" i="17"/>
  <c r="R43" i="17"/>
  <c r="R44" i="17"/>
  <c r="R45" i="17"/>
  <c r="R46" i="17"/>
  <c r="R47" i="17"/>
  <c r="R48" i="17"/>
  <c r="R49" i="17"/>
  <c r="R50" i="17"/>
  <c r="R51" i="17"/>
  <c r="R52" i="17"/>
  <c r="R53" i="17"/>
  <c r="R54" i="17"/>
  <c r="R55" i="17"/>
  <c r="R56" i="17"/>
  <c r="R57" i="17"/>
  <c r="R58" i="17"/>
  <c r="R59" i="17"/>
  <c r="R60" i="17"/>
  <c r="R61" i="17"/>
  <c r="R62" i="17"/>
  <c r="R63" i="17"/>
  <c r="R64" i="17"/>
  <c r="R65" i="17"/>
  <c r="R66" i="17"/>
  <c r="R68" i="17"/>
  <c r="R69" i="17"/>
  <c r="R5" i="17"/>
  <c r="Q77" i="17"/>
  <c r="S77" i="17" s="1"/>
  <c r="Q78" i="17"/>
  <c r="S78" i="17" s="1"/>
  <c r="Q79" i="17"/>
  <c r="S79" i="17" s="1"/>
  <c r="Q80" i="17"/>
  <c r="S80" i="17" s="1"/>
  <c r="Q81" i="17"/>
  <c r="S81" i="17" s="1"/>
  <c r="R77" i="17"/>
  <c r="R78" i="17"/>
  <c r="R79" i="17"/>
  <c r="R80" i="17"/>
  <c r="R81" i="17"/>
  <c r="R76" i="17"/>
  <c r="Q76" i="17"/>
  <c r="S76" i="17" s="1"/>
  <c r="N77" i="17"/>
  <c r="P77" i="17" s="1"/>
  <c r="N78" i="17"/>
  <c r="P78" i="17" s="1"/>
  <c r="N79" i="17"/>
  <c r="P79" i="17" s="1"/>
  <c r="N80" i="17"/>
  <c r="P80" i="17" s="1"/>
  <c r="N81" i="17"/>
  <c r="P81" i="17" s="1"/>
  <c r="N76" i="17"/>
  <c r="P76" i="17" s="1"/>
  <c r="T80" i="17" l="1"/>
  <c r="T78" i="17"/>
  <c r="T79" i="17"/>
  <c r="T81" i="17"/>
  <c r="T76" i="17"/>
  <c r="T77" i="17"/>
  <c r="B81" i="17"/>
  <c r="C81" i="17" s="1"/>
  <c r="B80" i="17"/>
  <c r="C80" i="17" s="1"/>
  <c r="B79" i="17"/>
  <c r="C79" i="17" s="1"/>
  <c r="B78" i="17"/>
  <c r="C78" i="17" s="1"/>
  <c r="B77" i="17"/>
  <c r="C77" i="17" s="1"/>
  <c r="B8" i="17" l="1"/>
  <c r="C8" i="17" s="1"/>
  <c r="R6" i="9"/>
  <c r="R7" i="9"/>
  <c r="R8" i="9"/>
  <c r="R9" i="9"/>
  <c r="R10" i="9"/>
  <c r="R11" i="9"/>
  <c r="R12" i="9"/>
  <c r="R13" i="9"/>
  <c r="R14" i="9"/>
  <c r="R15" i="9"/>
  <c r="R16" i="9"/>
  <c r="R17" i="9"/>
  <c r="R18" i="9"/>
  <c r="R19" i="9"/>
  <c r="R20" i="9"/>
  <c r="R21" i="9"/>
  <c r="R22" i="9"/>
  <c r="R23" i="9"/>
  <c r="R24" i="9"/>
  <c r="R25" i="9"/>
  <c r="R26"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8" i="9"/>
  <c r="R59" i="9"/>
  <c r="R27" i="9"/>
  <c r="B53" i="17"/>
  <c r="C53" i="17" s="1"/>
  <c r="N17" i="17"/>
  <c r="P17" i="17" s="1"/>
  <c r="N19" i="17"/>
  <c r="P19" i="17" s="1"/>
  <c r="N24" i="17"/>
  <c r="P24" i="17" s="1"/>
  <c r="N33" i="17"/>
  <c r="P33" i="17" s="1"/>
  <c r="N37" i="17"/>
  <c r="P37" i="17" s="1"/>
  <c r="N45" i="17"/>
  <c r="P45" i="17" s="1"/>
  <c r="N50" i="17"/>
  <c r="P50" i="17" s="1"/>
  <c r="N51" i="17"/>
  <c r="P51" i="17" s="1"/>
  <c r="N52" i="17"/>
  <c r="P52" i="17" s="1"/>
  <c r="N57" i="17"/>
  <c r="P57" i="17" s="1"/>
  <c r="N66" i="17"/>
  <c r="P66" i="17" s="1"/>
  <c r="N5" i="17"/>
  <c r="N8" i="17"/>
  <c r="P8" i="17" s="1"/>
  <c r="N16" i="17"/>
  <c r="P16" i="17" s="1"/>
  <c r="N21" i="17"/>
  <c r="P21" i="17" s="1"/>
  <c r="N27" i="17"/>
  <c r="P27" i="17" s="1"/>
  <c r="N30" i="17"/>
  <c r="P30" i="17" s="1"/>
  <c r="N32" i="17"/>
  <c r="P32" i="17" s="1"/>
  <c r="N38" i="17"/>
  <c r="P38" i="17" s="1"/>
  <c r="N48" i="17"/>
  <c r="P48" i="17" s="1"/>
  <c r="N63" i="17"/>
  <c r="P63" i="17" s="1"/>
  <c r="N53" i="17"/>
  <c r="P53" i="17" s="1"/>
  <c r="N54" i="17"/>
  <c r="P54" i="17" s="1"/>
  <c r="N58" i="17"/>
  <c r="P58" i="17" s="1"/>
  <c r="N59" i="17"/>
  <c r="P59" i="17" s="1"/>
  <c r="B76" i="17"/>
  <c r="C76" i="17" s="1"/>
  <c r="B59" i="17"/>
  <c r="C59" i="17" s="1"/>
  <c r="B58" i="17"/>
  <c r="C58" i="17" s="1"/>
  <c r="B54" i="17"/>
  <c r="C54" i="17" s="1"/>
  <c r="B63" i="17"/>
  <c r="C63" i="17" s="1"/>
  <c r="B48" i="17"/>
  <c r="C48" i="17" s="1"/>
  <c r="B38" i="17"/>
  <c r="C38" i="17" s="1"/>
  <c r="B32" i="17"/>
  <c r="C32" i="17" s="1"/>
  <c r="B30" i="17"/>
  <c r="C30" i="17" s="1"/>
  <c r="B27" i="17"/>
  <c r="C27" i="17" s="1"/>
  <c r="B21" i="17"/>
  <c r="C21" i="17" s="1"/>
  <c r="B16" i="17"/>
  <c r="C16" i="17" s="1"/>
  <c r="B5" i="17"/>
  <c r="C5" i="17" s="1"/>
  <c r="B66" i="17"/>
  <c r="C66" i="17" s="1"/>
  <c r="B57" i="17"/>
  <c r="C57" i="17" s="1"/>
  <c r="B52" i="17"/>
  <c r="C52" i="17" s="1"/>
  <c r="B51" i="17"/>
  <c r="C51" i="17" s="1"/>
  <c r="B50" i="17"/>
  <c r="C50" i="17" s="1"/>
  <c r="B45" i="17"/>
  <c r="C45" i="17" s="1"/>
  <c r="B37" i="17"/>
  <c r="C37" i="17" s="1"/>
  <c r="B33" i="17"/>
  <c r="C33" i="17" s="1"/>
  <c r="B24" i="17"/>
  <c r="C24" i="17" s="1"/>
  <c r="C19" i="17"/>
  <c r="C17" i="17"/>
  <c r="N69" i="17"/>
  <c r="B69" i="17"/>
  <c r="C69" i="17" s="1"/>
  <c r="N68" i="17"/>
  <c r="P68" i="17" s="1"/>
  <c r="B68" i="17"/>
  <c r="C68" i="17" s="1"/>
  <c r="N65" i="17"/>
  <c r="P65" i="17" s="1"/>
  <c r="B65" i="17"/>
  <c r="C65" i="17" s="1"/>
  <c r="N64" i="17"/>
  <c r="P64" i="17" s="1"/>
  <c r="B64" i="17"/>
  <c r="C64" i="17" s="1"/>
  <c r="N62" i="17"/>
  <c r="P62" i="17" s="1"/>
  <c r="B62" i="17"/>
  <c r="C62" i="17" s="1"/>
  <c r="N61" i="17"/>
  <c r="P61" i="17" s="1"/>
  <c r="B61" i="17"/>
  <c r="C61" i="17" s="1"/>
  <c r="N60" i="17"/>
  <c r="P60" i="17" s="1"/>
  <c r="B60" i="17"/>
  <c r="C60" i="17" s="1"/>
  <c r="N56" i="17"/>
  <c r="P56" i="17" s="1"/>
  <c r="B56" i="17"/>
  <c r="C56" i="17" s="1"/>
  <c r="N55" i="17"/>
  <c r="P55" i="17" s="1"/>
  <c r="B55" i="17"/>
  <c r="C55" i="17" s="1"/>
  <c r="N49" i="17"/>
  <c r="P49" i="17" s="1"/>
  <c r="B49" i="17"/>
  <c r="C49" i="17" s="1"/>
  <c r="N47" i="17"/>
  <c r="P47" i="17" s="1"/>
  <c r="B47" i="17"/>
  <c r="C47" i="17" s="1"/>
  <c r="N46" i="17"/>
  <c r="P46" i="17" s="1"/>
  <c r="B46" i="17"/>
  <c r="C46" i="17" s="1"/>
  <c r="N44" i="17"/>
  <c r="P44" i="17" s="1"/>
  <c r="B44" i="17"/>
  <c r="C44" i="17" s="1"/>
  <c r="N43" i="17"/>
  <c r="P43" i="17" s="1"/>
  <c r="B43" i="17"/>
  <c r="C43" i="17" s="1"/>
  <c r="N42" i="17"/>
  <c r="P42" i="17" s="1"/>
  <c r="B42" i="17"/>
  <c r="C42" i="17" s="1"/>
  <c r="N41" i="17"/>
  <c r="P41" i="17" s="1"/>
  <c r="B41" i="17"/>
  <c r="C41" i="17" s="1"/>
  <c r="N40" i="17"/>
  <c r="P40" i="17" s="1"/>
  <c r="B40" i="17"/>
  <c r="C40" i="17" s="1"/>
  <c r="N39" i="17"/>
  <c r="P39" i="17" s="1"/>
  <c r="B39" i="17"/>
  <c r="C39" i="17" s="1"/>
  <c r="N36" i="17"/>
  <c r="P36" i="17" s="1"/>
  <c r="B36" i="17"/>
  <c r="C36" i="17" s="1"/>
  <c r="N35" i="17"/>
  <c r="P35" i="17" s="1"/>
  <c r="B35" i="17"/>
  <c r="C35" i="17" s="1"/>
  <c r="N34" i="17"/>
  <c r="P34" i="17" s="1"/>
  <c r="B34" i="17"/>
  <c r="C34" i="17" s="1"/>
  <c r="N31" i="17"/>
  <c r="P31" i="17" s="1"/>
  <c r="B31" i="17"/>
  <c r="C31" i="17" s="1"/>
  <c r="N29" i="17"/>
  <c r="P29" i="17" s="1"/>
  <c r="B29" i="17"/>
  <c r="C29" i="17" s="1"/>
  <c r="N28" i="17"/>
  <c r="P28" i="17" s="1"/>
  <c r="B28" i="17"/>
  <c r="C28" i="17" s="1"/>
  <c r="N26" i="17"/>
  <c r="P26" i="17" s="1"/>
  <c r="B26" i="17"/>
  <c r="C26" i="17" s="1"/>
  <c r="N25" i="17"/>
  <c r="P25" i="17" s="1"/>
  <c r="B25" i="17"/>
  <c r="C25" i="17" s="1"/>
  <c r="N23" i="17"/>
  <c r="P23" i="17" s="1"/>
  <c r="B23" i="17"/>
  <c r="C23" i="17" s="1"/>
  <c r="N22" i="17"/>
  <c r="P22" i="17" s="1"/>
  <c r="B22" i="17"/>
  <c r="C22" i="17" s="1"/>
  <c r="N20" i="17"/>
  <c r="P20" i="17" s="1"/>
  <c r="B20" i="17"/>
  <c r="C20" i="17" s="1"/>
  <c r="N18" i="17"/>
  <c r="P18" i="17" s="1"/>
  <c r="B18" i="17"/>
  <c r="C18" i="17" s="1"/>
  <c r="N15" i="17"/>
  <c r="P15" i="17" s="1"/>
  <c r="B15" i="17"/>
  <c r="C15" i="17" s="1"/>
  <c r="N14" i="17"/>
  <c r="P14" i="17" s="1"/>
  <c r="B14" i="17"/>
  <c r="C14" i="17" s="1"/>
  <c r="N13" i="17"/>
  <c r="P13" i="17" s="1"/>
  <c r="B13" i="17"/>
  <c r="C13" i="17" s="1"/>
  <c r="N12" i="17"/>
  <c r="P12" i="17" s="1"/>
  <c r="B12" i="17"/>
  <c r="C12" i="17" s="1"/>
  <c r="N11" i="17"/>
  <c r="P11" i="17" s="1"/>
  <c r="B11" i="17"/>
  <c r="C11" i="17" s="1"/>
  <c r="N10" i="17"/>
  <c r="P10" i="17" s="1"/>
  <c r="B10" i="17"/>
  <c r="C10" i="17" s="1"/>
  <c r="N9" i="17"/>
  <c r="P9" i="17" s="1"/>
  <c r="B9" i="17"/>
  <c r="C9" i="17" s="1"/>
  <c r="N7" i="17"/>
  <c r="P7" i="17" s="1"/>
  <c r="B7" i="17"/>
  <c r="C7" i="17" s="1"/>
  <c r="N6" i="17"/>
  <c r="P6" i="17" s="1"/>
  <c r="B6" i="17"/>
  <c r="C6" i="17" s="1"/>
  <c r="M5" i="9"/>
  <c r="O5" i="9" s="1"/>
  <c r="M6" i="9"/>
  <c r="O6" i="9" s="1"/>
  <c r="M7" i="9"/>
  <c r="O7" i="9" s="1"/>
  <c r="M8" i="9"/>
  <c r="O8" i="9" s="1"/>
  <c r="M9" i="9"/>
  <c r="O9" i="9" s="1"/>
  <c r="M10" i="9"/>
  <c r="O10" i="9" s="1"/>
  <c r="M11" i="9"/>
  <c r="O11" i="9" s="1"/>
  <c r="M12" i="9"/>
  <c r="O12" i="9" s="1"/>
  <c r="M13" i="9"/>
  <c r="O13" i="9" s="1"/>
  <c r="M14" i="9"/>
  <c r="O14" i="9" s="1"/>
  <c r="M15" i="9"/>
  <c r="O15" i="9" s="1"/>
  <c r="M16" i="9"/>
  <c r="O16" i="9" s="1"/>
  <c r="M17" i="9"/>
  <c r="O17" i="9" s="1"/>
  <c r="M18" i="9"/>
  <c r="O18" i="9" s="1"/>
  <c r="M19" i="9"/>
  <c r="O19" i="9" s="1"/>
  <c r="M20" i="9"/>
  <c r="O20" i="9" s="1"/>
  <c r="M21" i="9"/>
  <c r="O21" i="9" s="1"/>
  <c r="M22" i="9"/>
  <c r="O22" i="9" s="1"/>
  <c r="M23" i="9"/>
  <c r="O23" i="9" s="1"/>
  <c r="M24" i="9"/>
  <c r="O24" i="9" s="1"/>
  <c r="M25" i="9"/>
  <c r="O25" i="9" s="1"/>
  <c r="M26" i="9"/>
  <c r="O26" i="9" s="1"/>
  <c r="M27" i="9"/>
  <c r="O27" i="9" s="1"/>
  <c r="M28" i="9"/>
  <c r="O28" i="9" s="1"/>
  <c r="M29" i="9"/>
  <c r="O29" i="9" s="1"/>
  <c r="M30" i="9"/>
  <c r="O30" i="9" s="1"/>
  <c r="M31" i="9"/>
  <c r="O31" i="9" s="1"/>
  <c r="M32" i="9"/>
  <c r="O32" i="9" s="1"/>
  <c r="M33" i="9"/>
  <c r="O33" i="9" s="1"/>
  <c r="M34" i="9"/>
  <c r="O34" i="9" s="1"/>
  <c r="M35" i="9"/>
  <c r="O35" i="9" s="1"/>
  <c r="M36" i="9"/>
  <c r="O36" i="9" s="1"/>
  <c r="M37" i="9"/>
  <c r="O37" i="9" s="1"/>
  <c r="M38" i="9"/>
  <c r="O38" i="9" s="1"/>
  <c r="M39" i="9"/>
  <c r="O39" i="9" s="1"/>
  <c r="M40" i="9"/>
  <c r="O40" i="9" s="1"/>
  <c r="M41" i="9"/>
  <c r="O41" i="9" s="1"/>
  <c r="M42" i="9"/>
  <c r="O42" i="9" s="1"/>
  <c r="M43" i="9"/>
  <c r="O43" i="9" s="1"/>
  <c r="M44" i="9"/>
  <c r="O44" i="9" s="1"/>
  <c r="M45" i="9"/>
  <c r="O45" i="9" s="1"/>
  <c r="M46" i="9"/>
  <c r="O46" i="9" s="1"/>
  <c r="M47" i="9"/>
  <c r="O47" i="9" s="1"/>
  <c r="M48" i="9"/>
  <c r="O48" i="9" s="1"/>
  <c r="M49" i="9"/>
  <c r="O49" i="9" s="1"/>
  <c r="M50" i="9"/>
  <c r="O50" i="9" s="1"/>
  <c r="M51" i="9"/>
  <c r="O51" i="9" s="1"/>
  <c r="M52" i="9"/>
  <c r="O52" i="9" s="1"/>
  <c r="M53" i="9"/>
  <c r="O53" i="9" s="1"/>
  <c r="M54" i="9"/>
  <c r="O54" i="9" s="1"/>
  <c r="M55" i="9"/>
  <c r="O55" i="9" s="1"/>
  <c r="M56" i="9"/>
  <c r="O56" i="9" s="1"/>
  <c r="M58" i="9"/>
  <c r="O58" i="9" s="1"/>
  <c r="M59" i="9"/>
  <c r="O59" i="9" s="1"/>
  <c r="T5" i="17" l="1"/>
  <c r="P69" i="17"/>
  <c r="T69" i="17" s="1"/>
  <c r="S53" i="9"/>
  <c r="S45" i="9"/>
  <c r="S37" i="9"/>
  <c r="S29" i="9"/>
  <c r="S20" i="9"/>
  <c r="S12" i="9"/>
  <c r="S52" i="9"/>
  <c r="S44" i="9"/>
  <c r="S36" i="9"/>
  <c r="S28" i="9"/>
  <c r="S19" i="9"/>
  <c r="S11" i="9"/>
  <c r="S27" i="9"/>
  <c r="S51" i="9"/>
  <c r="S43" i="9"/>
  <c r="S35" i="9"/>
  <c r="S26" i="9"/>
  <c r="S18" i="9"/>
  <c r="S10" i="9"/>
  <c r="S59" i="9"/>
  <c r="S50" i="9"/>
  <c r="S42" i="9"/>
  <c r="S34" i="9"/>
  <c r="S25" i="9"/>
  <c r="S17" i="9"/>
  <c r="S9" i="9"/>
  <c r="S58" i="9"/>
  <c r="S49" i="9"/>
  <c r="S41" i="9"/>
  <c r="S33" i="9"/>
  <c r="S24" i="9"/>
  <c r="S16" i="9"/>
  <c r="S8" i="9"/>
  <c r="S56" i="9"/>
  <c r="S48" i="9"/>
  <c r="S40" i="9"/>
  <c r="S32" i="9"/>
  <c r="S23" i="9"/>
  <c r="S15" i="9"/>
  <c r="S7" i="9"/>
  <c r="S55" i="9"/>
  <c r="S47" i="9"/>
  <c r="S39" i="9"/>
  <c r="S31" i="9"/>
  <c r="S22" i="9"/>
  <c r="S14" i="9"/>
  <c r="S6" i="9"/>
  <c r="S54" i="9"/>
  <c r="S46" i="9"/>
  <c r="S38" i="9"/>
  <c r="S30" i="9"/>
  <c r="S21" i="9"/>
  <c r="S13" i="9"/>
  <c r="T47" i="17"/>
  <c r="T54" i="17"/>
  <c r="T44" i="17"/>
  <c r="T60" i="17"/>
  <c r="T53" i="17"/>
  <c r="T45" i="17"/>
  <c r="T37" i="17"/>
  <c r="T29" i="17"/>
  <c r="T21" i="17"/>
  <c r="T13" i="17"/>
  <c r="T36" i="17"/>
  <c r="T63" i="17"/>
  <c r="T32" i="17"/>
  <c r="T55" i="17"/>
  <c r="T23" i="17"/>
  <c r="T7" i="17"/>
  <c r="T61" i="17"/>
  <c r="T30" i="17"/>
  <c r="T6" i="17"/>
  <c r="T66" i="17"/>
  <c r="T59" i="17"/>
  <c r="T51" i="17"/>
  <c r="T43" i="17"/>
  <c r="T35" i="17"/>
  <c r="T27" i="17"/>
  <c r="T19" i="17"/>
  <c r="T11" i="17"/>
  <c r="T39" i="17"/>
  <c r="T38" i="17"/>
  <c r="T14" i="17"/>
  <c r="T65" i="17"/>
  <c r="T58" i="17"/>
  <c r="T50" i="17"/>
  <c r="T42" i="17"/>
  <c r="T34" i="17"/>
  <c r="T26" i="17"/>
  <c r="T18" i="17"/>
  <c r="T10" i="17"/>
  <c r="T56" i="17"/>
  <c r="T62" i="17"/>
  <c r="T31" i="17"/>
  <c r="T15" i="17"/>
  <c r="T46" i="17"/>
  <c r="T22" i="17"/>
  <c r="T24" i="17"/>
  <c r="T16" i="17"/>
  <c r="T8" i="17"/>
  <c r="T48" i="17"/>
  <c r="T40" i="17"/>
  <c r="T52" i="17"/>
  <c r="T28" i="17"/>
  <c r="T20" i="17"/>
  <c r="T12" i="17"/>
  <c r="T64" i="17"/>
  <c r="T57" i="17"/>
  <c r="T49" i="17"/>
  <c r="T41" i="17"/>
  <c r="T33" i="17"/>
  <c r="T25" i="17"/>
  <c r="T17" i="17"/>
  <c r="T9" i="17"/>
  <c r="T68" i="17"/>
  <c r="R5" i="9" l="1"/>
  <c r="S5" i="9" s="1"/>
  <c r="F51" i="14" l="1"/>
  <c r="F50" i="14"/>
  <c r="F36" i="14"/>
  <c r="F35" i="14"/>
  <c r="F34" i="14"/>
  <c r="F19" i="14"/>
  <c r="F4" i="14"/>
  <c r="F3" i="14"/>
  <c r="B5" i="9" l="1"/>
  <c r="C5" i="9" s="1"/>
  <c r="B6" i="9" l="1"/>
  <c r="C6" i="9" s="1"/>
  <c r="B7" i="9"/>
  <c r="C7" i="9" s="1"/>
  <c r="B8" i="9"/>
  <c r="C8" i="9" s="1"/>
  <c r="B9" i="9"/>
  <c r="C9" i="9" s="1"/>
  <c r="B10" i="9"/>
  <c r="C10" i="9" s="1"/>
  <c r="B11" i="9"/>
  <c r="C11" i="9" s="1"/>
  <c r="B12" i="9"/>
  <c r="C12" i="9" s="1"/>
  <c r="B13" i="9"/>
  <c r="C13" i="9" s="1"/>
  <c r="B14" i="9"/>
  <c r="C14" i="9" s="1"/>
  <c r="B15" i="9"/>
  <c r="C15" i="9" s="1"/>
  <c r="B16" i="9"/>
  <c r="C16" i="9" s="1"/>
  <c r="B17" i="9"/>
  <c r="C17" i="9" s="1"/>
  <c r="B18" i="9"/>
  <c r="C18" i="9" s="1"/>
  <c r="B19" i="9"/>
  <c r="C19" i="9" s="1"/>
  <c r="B20" i="9"/>
  <c r="C20" i="9" s="1"/>
  <c r="B21" i="9"/>
  <c r="C21" i="9" s="1"/>
  <c r="B22" i="9"/>
  <c r="C22" i="9" s="1"/>
  <c r="B23" i="9"/>
  <c r="C23" i="9" s="1"/>
  <c r="B24" i="9"/>
  <c r="C24" i="9" s="1"/>
  <c r="B25" i="9"/>
  <c r="C25" i="9" s="1"/>
  <c r="B26" i="9"/>
  <c r="C26" i="9" s="1"/>
  <c r="B27" i="9"/>
  <c r="C27" i="9" s="1"/>
  <c r="B28" i="9"/>
  <c r="C28" i="9" s="1"/>
  <c r="B29" i="9"/>
  <c r="C29" i="9" s="1"/>
  <c r="B30" i="9"/>
  <c r="C30" i="9" s="1"/>
  <c r="B31" i="9"/>
  <c r="C31" i="9" s="1"/>
  <c r="B32" i="9"/>
  <c r="C32" i="9" s="1"/>
  <c r="B33" i="9"/>
  <c r="C33" i="9" s="1"/>
  <c r="B34" i="9"/>
  <c r="C34" i="9" s="1"/>
  <c r="B35" i="9"/>
  <c r="C35" i="9" s="1"/>
  <c r="B36" i="9"/>
  <c r="C36" i="9" s="1"/>
  <c r="B37" i="9"/>
  <c r="C37" i="9" s="1"/>
  <c r="B38" i="9"/>
  <c r="C38" i="9" s="1"/>
  <c r="B39" i="9"/>
  <c r="C39" i="9" s="1"/>
  <c r="B40" i="9"/>
  <c r="C40" i="9" s="1"/>
  <c r="B41" i="9"/>
  <c r="C41" i="9" s="1"/>
  <c r="B42" i="9"/>
  <c r="C42" i="9" s="1"/>
  <c r="B43" i="9"/>
  <c r="C43" i="9" s="1"/>
  <c r="B44" i="9"/>
  <c r="C44" i="9" s="1"/>
  <c r="B45" i="9"/>
  <c r="C45" i="9" s="1"/>
  <c r="B46" i="9"/>
  <c r="C46" i="9" s="1"/>
  <c r="B47" i="9"/>
  <c r="C47" i="9" s="1"/>
  <c r="B48" i="9"/>
  <c r="C48" i="9" s="1"/>
  <c r="B49" i="9"/>
  <c r="C49" i="9" s="1"/>
  <c r="B50" i="9"/>
  <c r="C50" i="9" s="1"/>
  <c r="B51" i="9"/>
  <c r="C51" i="9" s="1"/>
  <c r="B52" i="9"/>
  <c r="C52" i="9" s="1"/>
  <c r="B53" i="9"/>
  <c r="C53" i="9" s="1"/>
  <c r="B54" i="9"/>
  <c r="C54" i="9" s="1"/>
  <c r="B55" i="9"/>
  <c r="C55" i="9" s="1"/>
  <c r="B56" i="9"/>
  <c r="C56" i="9" s="1"/>
  <c r="B58" i="9"/>
  <c r="C58" i="9" s="1"/>
  <c r="B59" i="9"/>
  <c r="C59" i="9" s="1"/>
  <c r="E7" i="4" l="1"/>
  <c r="E8" i="4"/>
  <c r="E9" i="4"/>
  <c r="E10" i="4"/>
  <c r="E11" i="4"/>
  <c r="E12" i="4"/>
  <c r="E13" i="4"/>
  <c r="E14" i="4"/>
  <c r="E15" i="4"/>
  <c r="E16" i="4"/>
  <c r="E17" i="4"/>
  <c r="E18" i="4"/>
  <c r="E19" i="4"/>
  <c r="E20" i="4"/>
  <c r="E22" i="4"/>
  <c r="E26" i="4"/>
  <c r="E27" i="4"/>
  <c r="E28" i="4"/>
  <c r="E29" i="4"/>
  <c r="E30" i="4"/>
  <c r="E31" i="4"/>
  <c r="E32" i="4"/>
  <c r="E33" i="4"/>
  <c r="E6"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alcChain>
</file>

<file path=xl/sharedStrings.xml><?xml version="1.0" encoding="utf-8"?>
<sst xmlns="http://schemas.openxmlformats.org/spreadsheetml/2006/main" count="1279" uniqueCount="438">
  <si>
    <t>R11</t>
  </si>
  <si>
    <t>R09</t>
  </si>
  <si>
    <t>R04</t>
  </si>
  <si>
    <t>R01</t>
  </si>
  <si>
    <t>R12</t>
  </si>
  <si>
    <t>R05</t>
  </si>
  <si>
    <t>R13</t>
  </si>
  <si>
    <t>D01</t>
  </si>
  <si>
    <t>D13</t>
  </si>
  <si>
    <t>D10</t>
  </si>
  <si>
    <t>Verwertungsverfahren - gemäß Anlage 2 KrWG</t>
  </si>
  <si>
    <t>R</t>
  </si>
  <si>
    <t>Beseitigungsverfahren - gemäß Anlage 1 KrWG</t>
  </si>
  <si>
    <t>D</t>
  </si>
  <si>
    <t>Lagerung von Abfällen bis zur Anwendung eines der in R 1 bis R 12 aufgeführten Verfahren (ausgenommen zeitweilige Lagerung bis zur Sammlung auf dem Gelände der Entstehung der Abfälle)</t>
  </si>
  <si>
    <t>Austausch von Abfällen, um sie einem der in R 1 bis R 11 aufgeführten Verfahren zu unterziehen</t>
  </si>
  <si>
    <t>Verwendung von Abfällen, die bei einem der in R 1 bis R 10 aufgeführten Verfahren gewonnen werden</t>
  </si>
  <si>
    <t>Aufbringung auf den Boden zum Nutzen der Landwirtschaft oder zur ökologischen Verbesserung</t>
  </si>
  <si>
    <t>ja</t>
  </si>
  <si>
    <t>Erneute Ölraffination oder andere Wiederverwendungen von Öl</t>
  </si>
  <si>
    <t>Wiedergewinnung von Katalysatorenbestandteilen</t>
  </si>
  <si>
    <t>Wiedergewinnung von Bestandteilen, die der Bekämpfung von Verunreinigungen dienen</t>
  </si>
  <si>
    <t>Regenerierung von Säuren und Basen</t>
  </si>
  <si>
    <t>Recycling und Rückgewinnung von anderen anorganischen Stoffen</t>
  </si>
  <si>
    <t>Recycling und Rückgewinnung von Metallen und Metallverbindungen</t>
  </si>
  <si>
    <t>Recycling und Rückgewinnung organischer Stoffe, die nicht als Lösemittel verwendet werden (einschließlich der Kompostierung und sonstiger biologischer Umwandlungsverfahren)</t>
  </si>
  <si>
    <t>Rückgewinnung und Regenerierung von Lösemitteln</t>
  </si>
  <si>
    <t>Hauptverwendung als Brennstoff oder als anderes Mittel der Energieerzeugung</t>
  </si>
  <si>
    <t>Lagerung bis zur Anwendung eines der in D 1 bis D 14 aufgeführten Verfahren (ausgenommen zeitweilige Lagerung bis zur Sammlung auf dem Gelände der Entstehung der Abfälle)</t>
  </si>
  <si>
    <t>Neuverpacken vor Anwendung eines der in D 1 bis D 13 aufgeführten Verfahren</t>
  </si>
  <si>
    <t>Vermengung oder Vermischung vor Anwendung eines der in D 1 bis D 12 aufgeführten Verfahren</t>
  </si>
  <si>
    <t>Dauerlagerung (zum Beispiel Lagerung von Behältern in einem Bergwerk)</t>
  </si>
  <si>
    <t>Verbrennung auf See</t>
  </si>
  <si>
    <t>Verbrennung an Land</t>
  </si>
  <si>
    <t>Chemisch-physikalische Behandlung, die nicht an anderer Stelle in dieser Anlage beschrieben ist und durch die Endverbindungen oder Gemische entstehen, die mit einem der in D 1 bis D 12 aufgeführten Verfahren entsorgt werden (zum Beispiel Verdampfen, Trocknen, Kalzinieren)</t>
  </si>
  <si>
    <t>Biologische Behandlung, die nicht an anderer Stelle in dieser Anlage beschrieben ist und durch die Endverbindungen oder Gemische entstehen, die mit einem der in D 1 bis D 12 aufgeführten Verfahren entsorgt werden</t>
  </si>
  <si>
    <t>Einleitung in Meere und Ozeane einschließlich Einbringung in den Meeresboden</t>
  </si>
  <si>
    <t>Einleitung in ein Gewässer mit Ausnahme von Meeren und Ozeanen</t>
  </si>
  <si>
    <t>Speziell angelegte Deponien (zum Beispiel Ablagerung in abgedichteten, getrennten Räumen, die gegeneinander und gegen die Umwelt verschlossen und isoliert werden)</t>
  </si>
  <si>
    <t>Oberflächenaufbringung (zum Beispiel Ableitung flüssiger oder schlammiger Abfälle in Gruben, Teiche oder Lagunen)</t>
  </si>
  <si>
    <t>Verpressung (zum Beispiel Verpressung pumpfähiger Abfälle in Bohrlöcher, Salzdome oder natürliche Hohlräume)</t>
  </si>
  <si>
    <t>Behandlung im Boden (zum Beispiel biologischer Abbau von flüssigen oder schlammigen Abfällen im Erdreich)</t>
  </si>
  <si>
    <t>Ablagerungen in oder auf dem Boden (zum Beispiel Deponien)</t>
  </si>
  <si>
    <t>Beseitigungs- oder Verwertungsverfahren</t>
  </si>
  <si>
    <t>Beschreibung</t>
  </si>
  <si>
    <t>Kurztitel</t>
  </si>
  <si>
    <t>Stand: 03.02.2022</t>
  </si>
  <si>
    <t>Quelle: https://www.gesetze-im-internet.de/krwg/KrWG.pdf</t>
  </si>
  <si>
    <t>Übersicht Beseitigungs- und Verwertungsverfahren nach Anlage 1 und Anlage 2 KrWG</t>
  </si>
  <si>
    <t>D02</t>
  </si>
  <si>
    <t>D03</t>
  </si>
  <si>
    <t>D04</t>
  </si>
  <si>
    <t>D05</t>
  </si>
  <si>
    <t>D06</t>
  </si>
  <si>
    <t>D07</t>
  </si>
  <si>
    <t>D08</t>
  </si>
  <si>
    <t>D09</t>
  </si>
  <si>
    <t>D11</t>
  </si>
  <si>
    <t>D12</t>
  </si>
  <si>
    <t>D14</t>
  </si>
  <si>
    <t>D15</t>
  </si>
  <si>
    <t>R02</t>
  </si>
  <si>
    <t>R03</t>
  </si>
  <si>
    <t>R06</t>
  </si>
  <si>
    <t>R07</t>
  </si>
  <si>
    <t>R08</t>
  </si>
  <si>
    <t>R10</t>
  </si>
  <si>
    <t>Recycling</t>
  </si>
  <si>
    <t>Zuordung in die Abfallhierarchie</t>
  </si>
  <si>
    <t>stoffliche Verwertung</t>
  </si>
  <si>
    <t>energetische Verwertung</t>
  </si>
  <si>
    <t>Wiederverwendung</t>
  </si>
  <si>
    <t>Beseitigung</t>
  </si>
  <si>
    <t>Bilanzierung in Scope 3 [ja/nein]</t>
  </si>
  <si>
    <t xml:space="preserve">ja </t>
  </si>
  <si>
    <t xml:space="preserve">Transport </t>
  </si>
  <si>
    <t>Begriff</t>
  </si>
  <si>
    <t>Definition</t>
  </si>
  <si>
    <t xml:space="preserve">z.B. Ersatzbrennstoff </t>
  </si>
  <si>
    <r>
      <t>Teil der stofflichen Verwertung; gleiche Materialeigenschaften - § 3 KrWG Abs. Nr. 25:</t>
    </r>
    <r>
      <rPr>
        <i/>
        <sz val="11"/>
        <color theme="1"/>
        <rFont val="Calibri"/>
        <family val="2"/>
        <scheme val="minor"/>
      </rPr>
      <t xml:space="preserve"> Recycling im Sinne dieses Gesetzes ist jedes Verwertungsverfahren, durch das Abfälle zu Erzeugnissen,
Materialien oder Stoffen entweder für den ursprünglichen Zweck oder für andere Zwecke aufbereitet werden;
es schließt die Aufbereitung organischer Materialien ein, nicht aber die energetische Verwertung und die
Aufbereitung zu Materialien, die für die Verwendung als Brennstoff oder zur Verfüllung bestimmt sind.</t>
    </r>
  </si>
  <si>
    <r>
      <t xml:space="preserve">§3 KrWG Nr. 23a </t>
    </r>
    <r>
      <rPr>
        <i/>
        <sz val="11"/>
        <color theme="1"/>
        <rFont val="Calibri"/>
        <family val="2"/>
        <scheme val="minor"/>
      </rPr>
      <t>jedes Verwertungsverfahren mit Ausnahme der
energetischen Verwertung und der Aufbereitung zu Materialien, die für die Verwendung als Brennstoff oder
als anderes Mittel der Energieerzeugung bestimmt sind. Zur stofflichen Verwertung zählen insbesondere die
Vorbereitung zur Wiederverwendung, das Recycling und die Verfüllung</t>
    </r>
  </si>
  <si>
    <r>
      <t xml:space="preserve">§ 3 KrWG Nr. 24 - </t>
    </r>
    <r>
      <rPr>
        <i/>
        <sz val="11"/>
        <color theme="1"/>
        <rFont val="Calibri"/>
        <family val="2"/>
        <scheme val="minor"/>
      </rPr>
      <t>Verwertungsverfahren der Prüfung, Reinigung oder Reparatur, bei dem Erzeugnisse oder Bestandteile von Erzeugnissen, die zu Abfällen geworden
sind, so vorbereitet werden, dass sie ohne weitere Vorbehandlung wieder für denselben Zweck verwendet
werden können, für den sie ursprünglich bestimmt waren.</t>
    </r>
  </si>
  <si>
    <t>Recycling (Verwertung)</t>
  </si>
  <si>
    <r>
      <t xml:space="preserve">Abfallbeseitigung - Verbrennung ohne energetische Nutzung, sowie Deponierung
§ 3 KrWG Nr. 26: </t>
    </r>
    <r>
      <rPr>
        <i/>
        <sz val="11"/>
        <color theme="1"/>
        <rFont val="Calibri"/>
        <family val="2"/>
        <scheme val="minor"/>
      </rPr>
      <t xml:space="preserve">jedes Verfahren, das keine Verwertung ist, auch wenn das Verfahren zur Nebenfolge hat, dass Stoffe oder Energie zurückgewonnen werden. </t>
    </r>
  </si>
  <si>
    <t>Abfallschlüssel-nummer</t>
  </si>
  <si>
    <t>Abfallbezeichnung</t>
  </si>
  <si>
    <t>Entsorger</t>
  </si>
  <si>
    <t>Verwertung/ Beseitigung</t>
  </si>
  <si>
    <t>Bemerkung</t>
  </si>
  <si>
    <t>130503*</t>
  </si>
  <si>
    <t>150110*</t>
  </si>
  <si>
    <t>150202*</t>
  </si>
  <si>
    <t>160601*</t>
  </si>
  <si>
    <t>200121*</t>
  </si>
  <si>
    <t>120112*</t>
  </si>
  <si>
    <t>160506*</t>
  </si>
  <si>
    <t>060106*</t>
  </si>
  <si>
    <t>020103</t>
  </si>
  <si>
    <t>170204*</t>
  </si>
  <si>
    <t>Quelle Emissionsfaktor</t>
  </si>
  <si>
    <t>Transportweg zur Entsorgungsanlage (km)</t>
  </si>
  <si>
    <t>020204</t>
  </si>
  <si>
    <t>120109*</t>
  </si>
  <si>
    <t>130205*</t>
  </si>
  <si>
    <t>130502*</t>
  </si>
  <si>
    <t>080111*</t>
  </si>
  <si>
    <t>130508*</t>
  </si>
  <si>
    <t xml:space="preserve">Gefährlicher Abfall </t>
  </si>
  <si>
    <t>060404*</t>
  </si>
  <si>
    <t>080117*</t>
  </si>
  <si>
    <t>110198*</t>
  </si>
  <si>
    <t>130802*</t>
  </si>
  <si>
    <t>150111*</t>
  </si>
  <si>
    <t>160210*</t>
  </si>
  <si>
    <t>160211*</t>
  </si>
  <si>
    <t>160213*</t>
  </si>
  <si>
    <t>160602*</t>
  </si>
  <si>
    <t>160708*</t>
  </si>
  <si>
    <t>170106*</t>
  </si>
  <si>
    <t>170303*</t>
  </si>
  <si>
    <t>170603*</t>
  </si>
  <si>
    <t>170605*</t>
  </si>
  <si>
    <t>200113*</t>
  </si>
  <si>
    <t>200115*</t>
  </si>
  <si>
    <t>200133*</t>
  </si>
  <si>
    <t>020110</t>
  </si>
  <si>
    <t>020110/ Metallabfälle</t>
  </si>
  <si>
    <t>060404*/ quecksilberhaltige Abfälle</t>
  </si>
  <si>
    <t>130802*/ andere Emulsionen</t>
  </si>
  <si>
    <t>160601*/ Bleibatterien</t>
  </si>
  <si>
    <t xml:space="preserve">160602*/ Ni-Cd-Batterien </t>
  </si>
  <si>
    <t xml:space="preserve">160708*/ ölhaltige Abfälle </t>
  </si>
  <si>
    <t xml:space="preserve">170303*/ Kohlenteer und teerhaltige Produkte </t>
  </si>
  <si>
    <t>170603*/ anderes Dämmmaterial, das aus gefährlichen Stoffen besteht oder solche Stoffe enthält</t>
  </si>
  <si>
    <t>191209/ Mineralien (z. B. Sand, Steine)</t>
  </si>
  <si>
    <t>200113*/ Lösemittel</t>
  </si>
  <si>
    <t>200306/ Abfälle aus der Kanalreinigung</t>
  </si>
  <si>
    <t xml:space="preserve">150203/  Aufsaug- und Filtermaterialien, Wischtücher und Schutzkleidung mit Ausnahme derjenigen, die unter 15 02 02 fallen </t>
  </si>
  <si>
    <t>160119/ Kunststoffe</t>
  </si>
  <si>
    <t>160120/ Glas</t>
  </si>
  <si>
    <t>160214/ gebrauchte Geräte mit Ausnahme derjenigen, die unter 16 02 09 bis 16 02 13 fallen</t>
  </si>
  <si>
    <t>020103/ Abfälle aus pflanzlichem Gewebe</t>
  </si>
  <si>
    <t>120105/ Kunststoffspäne und Drehspäne</t>
  </si>
  <si>
    <t>130502*/Schlämme aus Öl-/Wasserabscheider</t>
  </si>
  <si>
    <t>130508*/ Abfallgemische aus Sandfanganlagen und Öl- und Wasserabscheider</t>
  </si>
  <si>
    <t xml:space="preserve">170605*/ asbesthaltige Baustoffe </t>
  </si>
  <si>
    <t>200121*/ Leuchtstoffröhren und andere quecksilberhaltigen Abfälle</t>
  </si>
  <si>
    <t>130205*/ nichtchlorierte Maschinen-, Getriebe- und Schmieröle auf Mineralölbasis</t>
  </si>
  <si>
    <t>020204/ Schlämme aus der betriebseigenen Abwasserbehandlung</t>
  </si>
  <si>
    <t>080111*/ Farb- und Lackabfälle, die organische Lösemittel oder andere gefährliche Stoffe enthalten</t>
  </si>
  <si>
    <t>080117*/ Abfälle aus der Farb- oder Lackentfernung, die organische Lösemittel oder andere gefährliche Stoffe enthalten</t>
  </si>
  <si>
    <t>101112/ Glasabfall mit Ausnahme desjenigen, der unter 10 11 11 fällt</t>
  </si>
  <si>
    <t>110198*/ andere Abfälle, die gefährliche Stoffe enthalten</t>
  </si>
  <si>
    <t>120109*/ halogenfreie Bearbeitungsemulsionen und -lösungen</t>
  </si>
  <si>
    <t>130503*/ Schlämme aus Einlaufschächten</t>
  </si>
  <si>
    <t>150101/ Verpackungen aus Papier und Pappe</t>
  </si>
  <si>
    <t>150106/ gemischte Verpackungen</t>
  </si>
  <si>
    <t>150110*/ Verpackungen, die Rückstände gefährlicher Stoffe enthalten oder durch gefährliche Stoffe verunreinigt sind</t>
  </si>
  <si>
    <t>150111*/ Verpackungen aus Metall, die eine gefährliche feste poröse Matrix (z. B. Asbest) enthalten, einschliesslich geleerter Druckbehältnisse</t>
  </si>
  <si>
    <t>150202*/ Aufsaug- und Filtermaterialien (einschliesslich Ölfilter a. n. g.), Wischtücher und Schutzkleidung, die durch gefährliche Stoffe verunreinigt sind</t>
  </si>
  <si>
    <t>160211*/gebrauchte Geräte, die teil- und vollhalogenierte Fluorchlorkohlenwasserstoffe enthalten</t>
  </si>
  <si>
    <t>160210*/ gebrauchte Geräte, die PCB enthalten oder damit verunreinigt sind, mit Ausnahme derjenigen, die unter 16 02 09 fallen</t>
  </si>
  <si>
    <t>160213*/gefährliche Bestandteile enthaltende gebrauchte Geräte mit Ausnahme derjenigen, die unter 16 02 09 bis 16 02 12 fallen</t>
  </si>
  <si>
    <t>160506*/ Laborchemikalien, die aus gefährlichen Stoffen bestehen oder solche enthalten, einschliesslich Gemische von Laborchemikalien</t>
  </si>
  <si>
    <t>160605/ andere Batterien und Akkumulatoren</t>
  </si>
  <si>
    <t>170101/ Beton</t>
  </si>
  <si>
    <t>170106*/ Gemische aus oder getrennte Fraktionen von Beton, Ziegeln, Fliesen und Keramik, die gefährliche Stoffe enthalten</t>
  </si>
  <si>
    <t>170204*/Glas, Kunststoff und Holz, die gefährliche Stoffe enthalten oder durch gefährliche Stoffe verunreinigt sind</t>
  </si>
  <si>
    <t>170407/ gemischte Metalle</t>
  </si>
  <si>
    <t>200115*/ Laugen</t>
  </si>
  <si>
    <t>200133*/ Batterien und Akkumulatoren, die unter 16 06 01, 16 06 02 oder 16 06 03 fallen, sowie gemischte Batterien und Akkumulatoren, die solche Batterien enthalten</t>
  </si>
  <si>
    <t>200304/ Fäkalschlamm</t>
  </si>
  <si>
    <t>170503*</t>
  </si>
  <si>
    <t>gefährlich (gA)/ nicht gefährlich (ngA)</t>
  </si>
  <si>
    <t>ngA</t>
  </si>
  <si>
    <t>UK Government GHG Conversion Factors for Company Reporting</t>
  </si>
  <si>
    <t xml:space="preserve">Verwertung </t>
  </si>
  <si>
    <t>gA</t>
  </si>
  <si>
    <t>-</t>
  </si>
  <si>
    <t>060106*/ Andere Säuren</t>
  </si>
  <si>
    <t>060106*/ andere Säuren</t>
  </si>
  <si>
    <t>120112*/ Gebrauchte Wachse und Fette</t>
  </si>
  <si>
    <t>150102/ Verpackungen aus Kunststoff</t>
  </si>
  <si>
    <t>160103/ Altreifen</t>
  </si>
  <si>
    <t>170107/ Gemische aus Beton, Ziegeln, Fliesen und Keramik mit Ausnahme derjenigen, die unter 17 01 06 fallen(Bauschutt)</t>
  </si>
  <si>
    <t>170201/ Holz</t>
  </si>
  <si>
    <t>170405/ Eisen und Stahl</t>
  </si>
  <si>
    <t>170411/ Kabel mit Ausnahme derjenigen, die unter 17 04 10 fallen</t>
  </si>
  <si>
    <t>170904/  gemischte Bau- und Abbruchabfälle mit Ausnahme derjenigen, die unter 17 09 01, 17 09 02 und 17 09 03 fallen</t>
  </si>
  <si>
    <t>200301/ gemischte Siedlungsabfälle</t>
  </si>
  <si>
    <t>170203/ Kunststoff</t>
  </si>
  <si>
    <t>170504/ Boden und Steine mit Ausnahme derjenigen, die unter 17 05 03 fallen</t>
  </si>
  <si>
    <t>200201/ biologisch abbaubare Abfälle</t>
  </si>
  <si>
    <t xml:space="preserve">190902/ Schlämme aus der Wasserklärung </t>
  </si>
  <si>
    <t>200101/ Papier und Pappe</t>
  </si>
  <si>
    <t>170503/ Boden und Steine die gefährliche Stoffe enthalten</t>
  </si>
  <si>
    <t>150203/ Aufsaug-u. Filtermaterialien Wischtücher u. Schutzkleid. Mit Ausnahme derjenigen, die unter 150202 fallen</t>
  </si>
  <si>
    <t>170503*/ Boden und Steine, die gefährliche Stoffe enthalten</t>
  </si>
  <si>
    <t>UBA 2010: Klimaschutzpotenziale der 
Abfallwirtschaft</t>
  </si>
  <si>
    <t>190801/ Sieb- und Rechenrückstände</t>
  </si>
  <si>
    <t>190802/ Sandfangrückstände</t>
  </si>
  <si>
    <t>190805/ Schlämme aus der Behandlung von kommunalem Abwasser</t>
  </si>
  <si>
    <t>Quelle Emissionsfaktor Transport</t>
  </si>
  <si>
    <t>Quelle Emissionsfaktor Behandlung</t>
  </si>
  <si>
    <t>3.5 Berechnung THG-Emissionen aus Abfallentsorgung</t>
  </si>
  <si>
    <t xml:space="preserve">Gefährlicher Abfall (Text) </t>
  </si>
  <si>
    <t>ecoinvent</t>
  </si>
  <si>
    <t>EPA</t>
  </si>
  <si>
    <r>
      <t>Emissionsfaktor Verwertung (t CO</t>
    </r>
    <r>
      <rPr>
        <b/>
        <vertAlign val="subscript"/>
        <sz val="12"/>
        <rFont val="Arial"/>
        <family val="2"/>
      </rPr>
      <t xml:space="preserve">2 </t>
    </r>
    <r>
      <rPr>
        <b/>
        <sz val="12"/>
        <rFont val="Arial"/>
        <family val="2"/>
      </rPr>
      <t>eq/t Abfall)</t>
    </r>
  </si>
  <si>
    <r>
      <t>Emissionsfaktor Beseitigung (t CO</t>
    </r>
    <r>
      <rPr>
        <b/>
        <vertAlign val="subscript"/>
        <sz val="12"/>
        <rFont val="Arial"/>
        <family val="2"/>
      </rPr>
      <t>2</t>
    </r>
    <r>
      <rPr>
        <b/>
        <sz val="12"/>
        <rFont val="Arial"/>
        <family val="2"/>
      </rPr>
      <t xml:space="preserve"> eq/t Abfall)</t>
    </r>
  </si>
  <si>
    <t>*</t>
  </si>
  <si>
    <t>ecoinvent 3.10</t>
  </si>
  <si>
    <t>Bodenaufbereitung</t>
  </si>
  <si>
    <t>Verbrennung</t>
  </si>
  <si>
    <t xml:space="preserve">Monoverbrennung, landwirtschaftliche Vewertung hat annähernd gleichen EF </t>
  </si>
  <si>
    <t>https://www.hansewasser.de/service/downloads/2024-05_emissionsfaktoren_spezifisch.xlsx</t>
  </si>
  <si>
    <t>Dropdown</t>
  </si>
  <si>
    <t>Transporte</t>
  </si>
  <si>
    <t>Einheit</t>
  </si>
  <si>
    <t>EF</t>
  </si>
  <si>
    <t>Quelle</t>
  </si>
  <si>
    <t>Datensatz</t>
  </si>
  <si>
    <t>Datum</t>
  </si>
  <si>
    <t>Kommentare KWB</t>
  </si>
  <si>
    <t>LKW, EURO5, 3,5-7,5t</t>
  </si>
  <si>
    <t>kg CO2e/tkm</t>
  </si>
  <si>
    <t xml:space="preserve">transport, freight, lorry 3.5-7.5 metric ton, EURO5 - RER </t>
  </si>
  <si>
    <t>Annahme mittlere Zuladung: 1t</t>
  </si>
  <si>
    <t>LKW, EURO6, 3,5-7,5t</t>
  </si>
  <si>
    <t xml:space="preserve">transport, freight, lorry 3.5-7.5 metric ton, EURO6 - RER </t>
  </si>
  <si>
    <t>LKW, EURO5, 7,5-16t</t>
  </si>
  <si>
    <t xml:space="preserve">transport, freight, lorry 7.5-16 metric ton, EURO5 - RER </t>
  </si>
  <si>
    <t>Annahme mittlere Zuladung: 3,3t</t>
  </si>
  <si>
    <t>LKW, EURO6, 7,5-16t</t>
  </si>
  <si>
    <t xml:space="preserve">transport, freight, lorry 7.5-16 metric ton, EURO6 - RER </t>
  </si>
  <si>
    <t>LKW, EURO5, 16-32t</t>
  </si>
  <si>
    <t>transport, freight, lorry 16-32 metric ton, EURO5 - RER</t>
  </si>
  <si>
    <t>Annahme mittlere Zuladung: 6t</t>
  </si>
  <si>
    <t>LKW, EURO6, 16-32t</t>
  </si>
  <si>
    <t>transport, freight, lorry 16-32 metric ton, EURO6 - RER</t>
  </si>
  <si>
    <t>LKW, EURO5, &gt;32t</t>
  </si>
  <si>
    <t>transport, freight, lorry &gt;32 metric ton, EURO5 - RER</t>
  </si>
  <si>
    <t>Annahme mittlere Zuladung: 16t</t>
  </si>
  <si>
    <t>LKW, EURO6, &gt;32t</t>
  </si>
  <si>
    <t>transport, freight, lorry &gt;32 metric ton, EURO6 - RER</t>
  </si>
  <si>
    <t>Güterzug DE</t>
  </si>
  <si>
    <t>transport, freight train - DE</t>
  </si>
  <si>
    <t>Schiff (Schubverband, Binnenschiff)</t>
  </si>
  <si>
    <t>transport, freight, inland waterways, barge - RER</t>
  </si>
  <si>
    <t>Transportmittel</t>
  </si>
  <si>
    <t>Musterbeispiel</t>
  </si>
  <si>
    <t xml:space="preserve">    konkret: Monoverbrennung inkl. Aschedeponierung</t>
  </si>
  <si>
    <t xml:space="preserve">    konkret: Co-Verbrennung mit Braunkohle inkl. Aschedeponierung</t>
  </si>
  <si>
    <t xml:space="preserve">    konkret: landwirtschaftliche Verwertung</t>
  </si>
  <si>
    <t xml:space="preserve">    konkret: landschaftsbauliche Verwertung</t>
  </si>
  <si>
    <t>Art der Klärschlammverwertung</t>
  </si>
  <si>
    <t>Faulschlamm entwässert</t>
  </si>
  <si>
    <t xml:space="preserve">Faulschlamm getrocknet </t>
  </si>
  <si>
    <t xml:space="preserve">Faulschlamm entwässert </t>
  </si>
  <si>
    <t>Entsorgungsweg</t>
  </si>
  <si>
    <t>AVV und Kommentare</t>
  </si>
  <si>
    <t>Monoverbrennung</t>
  </si>
  <si>
    <t>Mitverbrennung im Kraftwerk</t>
  </si>
  <si>
    <t>Mitverbrennung im Zementwerk</t>
  </si>
  <si>
    <t>Menge Original-substanz (t/a)</t>
  </si>
  <si>
    <t>Menge Trocken-rückstand (t/a)</t>
  </si>
  <si>
    <r>
      <t>Emissionen Transport (t CO</t>
    </r>
    <r>
      <rPr>
        <b/>
        <vertAlign val="subscript"/>
        <sz val="16"/>
        <color theme="1"/>
        <rFont val="Calibri"/>
        <family val="2"/>
        <scheme val="minor"/>
      </rPr>
      <t>2</t>
    </r>
    <r>
      <rPr>
        <b/>
        <sz val="16"/>
        <color theme="1"/>
        <rFont val="Calibri"/>
        <family val="2"/>
        <scheme val="minor"/>
      </rPr>
      <t xml:space="preserve"> eq/a)</t>
    </r>
  </si>
  <si>
    <r>
      <t>Emissionen Klärschlammentsorgung gesamt (t CO</t>
    </r>
    <r>
      <rPr>
        <b/>
        <vertAlign val="subscript"/>
        <sz val="16"/>
        <color theme="1"/>
        <rFont val="Calibri"/>
        <family val="2"/>
        <scheme val="minor"/>
      </rPr>
      <t>2</t>
    </r>
    <r>
      <rPr>
        <b/>
        <sz val="16"/>
        <color theme="1"/>
        <rFont val="Calibri"/>
        <family val="2"/>
        <scheme val="minor"/>
      </rPr>
      <t xml:space="preserve"> eq/a)</t>
    </r>
  </si>
  <si>
    <r>
      <t>Emissionen sonstige Abfallentsorgung gesamt 
(t CO</t>
    </r>
    <r>
      <rPr>
        <vertAlign val="subscript"/>
        <sz val="16"/>
        <color theme="1"/>
        <rFont val="Calibri"/>
        <family val="2"/>
        <scheme val="minor"/>
      </rPr>
      <t>2</t>
    </r>
    <r>
      <rPr>
        <sz val="16"/>
        <color theme="1"/>
        <rFont val="Calibri"/>
        <family val="2"/>
        <scheme val="minor"/>
      </rPr>
      <t xml:space="preserve"> eq/a)</t>
    </r>
  </si>
  <si>
    <t>Eingabe</t>
  </si>
  <si>
    <t>Eingabe erforderlich</t>
  </si>
  <si>
    <t>nicht anpassen</t>
  </si>
  <si>
    <r>
      <t>Emissionen Behandlung
(t CO</t>
    </r>
    <r>
      <rPr>
        <vertAlign val="subscript"/>
        <sz val="16"/>
        <color theme="1"/>
        <rFont val="Calibri"/>
        <family val="2"/>
        <scheme val="minor"/>
      </rPr>
      <t>2</t>
    </r>
    <r>
      <rPr>
        <sz val="16"/>
        <color theme="1"/>
        <rFont val="Calibri"/>
        <family val="2"/>
        <scheme val="minor"/>
      </rPr>
      <t xml:space="preserve"> eq/a)</t>
    </r>
  </si>
  <si>
    <r>
      <t>Emissionsfaktor Behandlung
(t CO</t>
    </r>
    <r>
      <rPr>
        <vertAlign val="subscript"/>
        <sz val="16"/>
        <color theme="1"/>
        <rFont val="Calibri"/>
        <family val="2"/>
        <scheme val="minor"/>
      </rPr>
      <t>2</t>
    </r>
    <r>
      <rPr>
        <sz val="16"/>
        <color theme="1"/>
        <rFont val="Calibri"/>
        <family val="2"/>
        <scheme val="minor"/>
      </rPr>
      <t xml:space="preserve"> eq/t)</t>
    </r>
  </si>
  <si>
    <r>
      <t>Emissionsfaktor Transport
(kg CO</t>
    </r>
    <r>
      <rPr>
        <vertAlign val="subscript"/>
        <sz val="16"/>
        <color theme="1"/>
        <rFont val="Calibri"/>
        <family val="2"/>
        <scheme val="minor"/>
      </rPr>
      <t>2</t>
    </r>
    <r>
      <rPr>
        <sz val="16"/>
        <color theme="1"/>
        <rFont val="Calibri"/>
        <family val="2"/>
        <scheme val="minor"/>
      </rPr>
      <t xml:space="preserve"> eq/tkm)</t>
    </r>
  </si>
  <si>
    <r>
      <t>Emissionen Transport
(t CO</t>
    </r>
    <r>
      <rPr>
        <vertAlign val="subscript"/>
        <sz val="16"/>
        <color theme="1"/>
        <rFont val="Calibri"/>
        <family val="2"/>
        <scheme val="minor"/>
      </rPr>
      <t>2</t>
    </r>
    <r>
      <rPr>
        <sz val="16"/>
        <color theme="1"/>
        <rFont val="Calibri"/>
        <family val="2"/>
        <scheme val="minor"/>
      </rPr>
      <t xml:space="preserve"> eq/a)</t>
    </r>
  </si>
  <si>
    <t>Menge Trocken-rückstand
(t/a)</t>
  </si>
  <si>
    <t>Menge
(t/a)</t>
  </si>
  <si>
    <t>Version:</t>
  </si>
  <si>
    <t>Datum:</t>
  </si>
  <si>
    <t>KURZANLEITUNG</t>
  </si>
  <si>
    <t>BITTE BEACHTEN</t>
  </si>
  <si>
    <t>Zur Kenntnisnahme</t>
  </si>
  <si>
    <t>Zu bearbeiten</t>
  </si>
  <si>
    <t>Nicht zu bearbeiten!</t>
  </si>
  <si>
    <r>
      <t xml:space="preserve">Arbeitsmappen mit blauer Markierung enthalten Hinweise, die </t>
    </r>
    <r>
      <rPr>
        <b/>
        <sz val="11"/>
        <rFont val="Calibri"/>
        <family val="2"/>
        <scheme val="minor"/>
      </rPr>
      <t>lediglich zur Kenntnisnahme</t>
    </r>
    <r>
      <rPr>
        <sz val="11"/>
        <rFont val="Calibri"/>
        <family val="2"/>
        <scheme val="minor"/>
      </rPr>
      <t xml:space="preserve"> dienen und keiner weiteren Bearbeitung bedürfen.</t>
    </r>
  </si>
  <si>
    <r>
      <t>Gelb markierte Arbeitsmappen sind</t>
    </r>
    <r>
      <rPr>
        <b/>
        <sz val="11"/>
        <color theme="1"/>
        <rFont val="Calibri"/>
        <family val="2"/>
        <scheme val="minor"/>
      </rPr>
      <t xml:space="preserve"> aktiv zu bearbeiten</t>
    </r>
    <r>
      <rPr>
        <sz val="11"/>
        <color theme="1"/>
        <rFont val="Calibri"/>
        <family val="2"/>
        <scheme val="minor"/>
      </rPr>
      <t>.</t>
    </r>
  </si>
  <si>
    <r>
      <t xml:space="preserve">Arbeitsmappen in Grau beinhalten alle Listen, die in den gelb eingefärbten Arbeitsmappen als Dropdown-Optionen verwendet werden. Diese sind </t>
    </r>
    <r>
      <rPr>
        <b/>
        <sz val="11"/>
        <color theme="1"/>
        <rFont val="Calibri"/>
        <family val="2"/>
        <scheme val="minor"/>
      </rPr>
      <t>nicht zur Bearbeitung</t>
    </r>
    <r>
      <rPr>
        <sz val="11"/>
        <color theme="1"/>
        <rFont val="Calibri"/>
        <family val="2"/>
        <scheme val="minor"/>
      </rPr>
      <t xml:space="preserve"> vorgesehen!</t>
    </r>
  </si>
  <si>
    <t>INHALTE DER EXCEL</t>
  </si>
  <si>
    <t>HAFTUNGSAUSSCHLUSS/NUTZUNG DER ZUR VERFÜGUNGGESTELLTEN UNTERLAGEN</t>
  </si>
  <si>
    <t xml:space="preserve">MITGLIEDER DER PROJEKTGRUPPE </t>
  </si>
  <si>
    <t>Scope 3.5 Abfallaufkommen im Betrieb</t>
  </si>
  <si>
    <t>Diese Handreichung ist das Ergebnis umfangreicher gemeinsamer Arbeit der am Projekt beteiligten Betreiberunternehmen mit dem Ziel, die Klimabilanzen nach Scope 3 jeweils in den eigenen Organisationen nach einem definierten Standard erstellen und verbessern zu können. Die Ergebnisse sind skalierbar und sollen mit allen Betreiberunternehmen der deutschen Wasserwirtschaft geteilt werden. Sie sollen dazu einladen, diese Standards im eigenen Unternehmen anzuwenden. Durch ein entsprechendes Feedback an die Arbeitsgruppe trägt das zur stetigen Verbesserung und Vereinfachung in der gesamten Branche bei.
Die Exceldatei berechnet Emissionen nach Scope 3.5 für das Abfallaufkommen.</t>
  </si>
  <si>
    <t>Bilanz Abwasser</t>
  </si>
  <si>
    <t>Bilanz Trinkwasser</t>
  </si>
  <si>
    <t>Emissionsfaktoren</t>
  </si>
  <si>
    <t>KrWG Anlage 1-2</t>
  </si>
  <si>
    <t>Übersicht zu verwendender Emissionfaktoren für die Bilanzierung von Scope 3.5</t>
  </si>
  <si>
    <t>THG-Bilanzierung sortiert nach Abfallschlüsselnummer für Trinkwasser</t>
  </si>
  <si>
    <r>
      <t>Emission gesamt
(t CO</t>
    </r>
    <r>
      <rPr>
        <b/>
        <vertAlign val="subscript"/>
        <sz val="16"/>
        <color theme="1"/>
        <rFont val="Calibri"/>
        <family val="2"/>
        <scheme val="minor"/>
      </rPr>
      <t>2</t>
    </r>
    <r>
      <rPr>
        <b/>
        <sz val="16"/>
        <color theme="1"/>
        <rFont val="Calibri"/>
        <family val="2"/>
        <scheme val="minor"/>
      </rPr>
      <t xml:space="preserve"> eq/a)</t>
    </r>
  </si>
  <si>
    <t>Farbcodes innerhalb der Tabellen</t>
  </si>
  <si>
    <t>Endergebnis</t>
  </si>
  <si>
    <t>Zwischenergebnis</t>
  </si>
  <si>
    <t>Gesamt-Emissionen je Abfallschlüsselnummer (Transport und Behandlung/Verwertung)</t>
  </si>
  <si>
    <t>Teil-Emissionen je Abfallschlüsselnummer</t>
  </si>
  <si>
    <t>keine Eingabe vornehmen</t>
  </si>
  <si>
    <t>Diese Excel-Datei ist ein Teilergebnis der AG Scope 3. Er stellt eine Fachmeinung dar und dient der allgemeinen Information und nicht der Beratung in konkreten Fällen. Die Mitglieder der Arbeitsgruppe sind bemüht, für die Richtigkeit und Aktualität aller in der Excel-Datei enthaltenen Informationen und Daten zu sorgen. Für die Korrektheit, Vollständigkeit, Aktualität oder Qualität der bereitgestellten Informationen und Daten wird jedoch keine Gewähr übernommen. Die Haftung für den Inhalt der abrufbaren Informationen wird ausgeschlossen, soweit es sich nicht um vorsätzliche oder grob fahrlässige Falschinformation handelt.
Copyright: Alle Inhalte diese Excel-Datei, insbesondere Texte, Fotografien und Grafiken sind urheberrechtlich geschützt. Die Anwendung ist den Unternehmen und Organisationen der deutschen Wasserwirtschaft für den Eigenbedarf gestattet. Die Vervielfältigung, Bearbeitung, Verbreitung im Rahmen einer gewerblichen Nutzung bedürfen der schriftlichen Zustimmung.</t>
  </si>
  <si>
    <t>Download-Link:</t>
  </si>
  <si>
    <t>https://www.hansewasser.de/unternehmen/scope-3-leitfaden</t>
  </si>
  <si>
    <t>BILANZIERUNG VON SCOPE 3-EMISSIONEN</t>
  </si>
  <si>
    <t>Spalte A bis D</t>
  </si>
  <si>
    <t>Abfallarten: Die typischen Abfallarten, die bei Unternehmen der Wasserwirtschaft anfallen, wurden in die Tabelle übernommen. Die Angaben Abfallschlüsselnummer, Abfalleigenschaft (gefährlich, nicht gefährlich) und Bezeichnung sind vorgegeben.</t>
  </si>
  <si>
    <t>Spalte K</t>
  </si>
  <si>
    <t>Spalte L</t>
  </si>
  <si>
    <t>Spalte N</t>
  </si>
  <si>
    <t>Spalte O</t>
  </si>
  <si>
    <t>Quelle EF: Herkunft des Emissionsfaktors (Studie etc.)</t>
  </si>
  <si>
    <t>EF Behandlung (CO2e/t): Spezifischer Wert zur Berechnung der Emissionen für 
das angewendete Abfallbehandlungsverfahren</t>
  </si>
  <si>
    <t xml:space="preserve"> Quelle EF: Herkunft des Emissionsfaktors (Studie etc.)</t>
  </si>
  <si>
    <t>von Arbeitsgruppe vorgegeben:</t>
  </si>
  <si>
    <t>berechnete Werte:</t>
  </si>
  <si>
    <t>Spalte M</t>
  </si>
  <si>
    <t>Spalte P</t>
  </si>
  <si>
    <t>Spalte Q</t>
  </si>
  <si>
    <t>Emissionen Behandlung (t CO2 e/a): Berechnung aus der Jahresmenge des Abfalls und dem EF der Behandlung</t>
  </si>
  <si>
    <t>Emission gesamt (t CO2 e/a): Berechnung der gesamten Emissionen der Abfallentsorgung</t>
  </si>
  <si>
    <t>EF Transport [kg CO2e/tkm]: Spezifischer Faktor zur Berechnung der Emissionen durch den Transport des Abfalls.</t>
  </si>
  <si>
    <t>von Benutzer*innen auszufüllen:</t>
  </si>
  <si>
    <t>Spalte E</t>
  </si>
  <si>
    <t>Spalte F</t>
  </si>
  <si>
    <t>Spalte G</t>
  </si>
  <si>
    <t>Spalte H</t>
  </si>
  <si>
    <t>Spalte J</t>
  </si>
  <si>
    <t>Entsorger: Beauftragtes Entsorgungsunternehmen/Abfallbehandlungsanlage 
zur Ermittlung des Transportwegs</t>
  </si>
  <si>
    <t>Verwertung/Beseitigung: Auswahl zwischen Verwertung oder Beseitigung zur 
Zuweisung des Emissionsfaktors (ggf. Unterschied zw. Verwertung und Beseitigung)</t>
  </si>
  <si>
    <t>Bemerkungen: Bei Bedarf ausfüllen, z. B. Transport mit eigenen Fahrzeugen</t>
  </si>
  <si>
    <t xml:space="preserve">Jahresabfallmenge: Mengenangabe in Tonne (t), wenn andere Mengeneinheiten vorliegen, müssen diese umgerechnet werden. Empfohlen wird hierzu die Seite:  </t>
  </si>
  <si>
    <t>Abfallarten gemäß dem Europäischen Abfallverzeichnis (AVV - Abfallverzeichnis-Verordnung), Umrechnungsfaktoren (bayern.de)</t>
  </si>
  <si>
    <t>Transportmittel: Auswahl eines Transportmittels zur Zuweisung des Emissionsfaktors für den Transport</t>
  </si>
  <si>
    <t>NUTZUNG DER BERECHNUNGSTABELLE (Bilanz Abwasser &amp; Trinkwasser)</t>
  </si>
  <si>
    <t>t CO2e/t TR</t>
  </si>
  <si>
    <t>Landwirtschaftliche Verwertung Acker</t>
  </si>
  <si>
    <t>Landschaftsbauliche Verwertung MBA + Verbrennung</t>
  </si>
  <si>
    <t>Anzahl Transporte</t>
  </si>
  <si>
    <t>Menge pro Transport (t)</t>
  </si>
  <si>
    <t>Menge pro Transport (t): Berechnet über die Gesamtmenge und die Anzahl der Fahrten, die Menge, die pro Strecke transportiert wurde</t>
  </si>
  <si>
    <t>Spalte R</t>
  </si>
  <si>
    <t>Spalte S</t>
  </si>
  <si>
    <t>Spalte T</t>
  </si>
  <si>
    <t>Emissionen Transport (t CO2 e/a): Berechnung aus der Menge pro Transport des Abfalls, dem Transportweg zur Entsorgungsanlage, dem Emissionsfaktor des Transports und der Anzahl an Transporten</t>
  </si>
  <si>
    <t>Anzahl Transporte: gibt an, wie viele Transporte unter der jeweligen AVV-Nummer stattgefunden haben</t>
  </si>
  <si>
    <t>THG-Bilanzierung sortiert nach Abfallschlüsselnummer für Abwasser (Klärschlammberechnung ganz unten)</t>
  </si>
  <si>
    <r>
      <t>Emissionen Behandlung                                          (t CO</t>
    </r>
    <r>
      <rPr>
        <b/>
        <vertAlign val="subscript"/>
        <sz val="16"/>
        <color theme="1"/>
        <rFont val="Calibri"/>
        <family val="2"/>
        <scheme val="minor"/>
      </rPr>
      <t>2</t>
    </r>
    <r>
      <rPr>
        <b/>
        <sz val="16"/>
        <color theme="1"/>
        <rFont val="Calibri"/>
        <family val="2"/>
        <scheme val="minor"/>
      </rPr>
      <t xml:space="preserve"> eq/a)</t>
    </r>
  </si>
  <si>
    <r>
      <t>Emissionsfaktor Behandlung                                          (t CO</t>
    </r>
    <r>
      <rPr>
        <b/>
        <vertAlign val="subscript"/>
        <sz val="16"/>
        <color theme="1"/>
        <rFont val="Calibri"/>
        <family val="2"/>
        <scheme val="minor"/>
      </rPr>
      <t>2</t>
    </r>
    <r>
      <rPr>
        <b/>
        <sz val="16"/>
        <color theme="1"/>
        <rFont val="Calibri"/>
        <family val="2"/>
        <scheme val="minor"/>
      </rPr>
      <t xml:space="preserve"> eq/t)</t>
    </r>
  </si>
  <si>
    <r>
      <t>Emissionsfaktor Transport                                               (kg CO</t>
    </r>
    <r>
      <rPr>
        <b/>
        <vertAlign val="subscript"/>
        <sz val="16"/>
        <color theme="1"/>
        <rFont val="Calibri"/>
        <family val="2"/>
        <scheme val="minor"/>
      </rPr>
      <t>2</t>
    </r>
    <r>
      <rPr>
        <b/>
        <sz val="16"/>
        <color theme="1"/>
        <rFont val="Calibri"/>
        <family val="2"/>
        <scheme val="minor"/>
      </rPr>
      <t xml:space="preserve"> eq/tkm)</t>
    </r>
  </si>
  <si>
    <t>2.0</t>
  </si>
  <si>
    <t>Transportweg zur Entsorgungsanlage (km): Strecke von der Abfallstelle zur Abfallbehandlungsanlage; Hin- und Rückweg</t>
  </si>
  <si>
    <t>Transportweg zur Entsorgungsanlage Hin und Rückweg
(km)</t>
  </si>
  <si>
    <t>Transportweg zur Entsorgungsanlage Hin- und Rückweg
(km)</t>
  </si>
  <si>
    <t>EF aktualisiert 19.09.2025 X. Goihl</t>
  </si>
  <si>
    <t>200303/ Straßenkehricht</t>
  </si>
  <si>
    <t>NEU aufgenommen, 19.09.2025 X. Goihl</t>
  </si>
  <si>
    <t>EF aktualisiert 25.09.2025 X. Goihl</t>
  </si>
  <si>
    <t>EF aktualisiert und von Beseitigung auf Verwertung umgetragen 25.09.2025 X. Goihl</t>
  </si>
  <si>
    <t>Version 2.0</t>
  </si>
  <si>
    <t>Aktualisierung der EF vom IFEU</t>
  </si>
  <si>
    <t>Aktualisierung des EF für die KS-Monoverbrennung</t>
  </si>
  <si>
    <t>Reiter "Emissionsfaktoren"</t>
  </si>
  <si>
    <t>Reiter "Bilanz Abwasser"</t>
  </si>
  <si>
    <t>Reiter "Bilanz Trinkwasser"</t>
  </si>
  <si>
    <t>Vorher Spalte Q. Neue Formel hinterlegt. In alter Version fehlerhaft gewesen</t>
  </si>
  <si>
    <t>Keine Änderung. Vorher Spalte P</t>
  </si>
  <si>
    <t>Vorher Spalte O. Neue Formel hinterlegt. In alter Version fehlerhaft gewesen</t>
  </si>
  <si>
    <t>Vorher Spalte N. Neue Formel hinterlegt. In alter Version fehlerhaft gewesen</t>
  </si>
  <si>
    <t>Neue Formel hinterlegt. Vorher Spalte M. Gesamtmenge wurde vorher mit einer einzigen Transportstrecke verrechnet. Nun wird die Menge eines einzelnen Transportes mit dem EF für den Transport verrechnet und auf die Anzahl der Fahrten hochgerechnet.</t>
  </si>
  <si>
    <t xml:space="preserve">Keine Änderung. Vorher Spalte L </t>
  </si>
  <si>
    <t>Keine Änderung. Vorher Spalte K</t>
  </si>
  <si>
    <t>Keine Änderung. Vorher Spalte J</t>
  </si>
  <si>
    <t>Keine Änderung. Vorher Spalte I</t>
  </si>
  <si>
    <t>Neue Spalte. Berechnung aus neuer Spalte H und I</t>
  </si>
  <si>
    <t>Neue Spalte. Wird benötigt um neue Spalte J zu berechnen. Gesamtabfallmenge wird nun auf einen einzelnen Transport heruntergerechnet</t>
  </si>
  <si>
    <t>keine Änderung zu Spalte H</t>
  </si>
  <si>
    <t>keine Änderung zu Spalte G</t>
  </si>
  <si>
    <t>keine Änderung zu Spalte F</t>
  </si>
  <si>
    <t>keine Änderung zu Spalte E</t>
  </si>
  <si>
    <t>keine Änderung zu Spalte D</t>
  </si>
  <si>
    <t>keine Änderung zu Spalte C</t>
  </si>
  <si>
    <t>keine Änderung zu Spalte B</t>
  </si>
  <si>
    <t>Spalte A von "Standard" auf "Text" formatiert</t>
  </si>
  <si>
    <t>Emission gesamt
(t CO2 eq/a)</t>
  </si>
  <si>
    <t>Emissionen Behandlung
(t CO2 eq/a)</t>
  </si>
  <si>
    <t>Emissionsfaktor Behandlung
(t CO2 eq/t)</t>
  </si>
  <si>
    <t>Emissionen Transport
(t CO2 eq/a)</t>
  </si>
  <si>
    <t>Emissionsfaktor Transport
(kg CO2 eq/tkm)</t>
  </si>
  <si>
    <t>S</t>
  </si>
  <si>
    <t>Q</t>
  </si>
  <si>
    <t>P</t>
  </si>
  <si>
    <t>O</t>
  </si>
  <si>
    <t>N</t>
  </si>
  <si>
    <t>M</t>
  </si>
  <si>
    <t>L</t>
  </si>
  <si>
    <t>K</t>
  </si>
  <si>
    <t>J</t>
  </si>
  <si>
    <t>I</t>
  </si>
  <si>
    <t>H</t>
  </si>
  <si>
    <t>G</t>
  </si>
  <si>
    <t>F</t>
  </si>
  <si>
    <t>E</t>
  </si>
  <si>
    <t>C</t>
  </si>
  <si>
    <t>B</t>
  </si>
  <si>
    <t>A</t>
  </si>
  <si>
    <t>Emission gesamt (t CO2 eq/a)</t>
  </si>
  <si>
    <t>Emissionen Behandlung (t CO2 eq/a)</t>
  </si>
  <si>
    <t>Emissionsfaktor Behandlung (t CO2 eq/t)</t>
  </si>
  <si>
    <t>Emissionen Transport (t CO2 eq/a)</t>
  </si>
  <si>
    <t>Emissionsfaktor Transport (kg CO2 eq/tkm)</t>
  </si>
  <si>
    <t>Menge (t/a)</t>
  </si>
  <si>
    <t>Version 1.0</t>
  </si>
  <si>
    <t xml:space="preserve">Ab Spalte 75: Klärschlämme werden nun separat bilanziert. Über Drop-Down Menü sind verschiedene Verwertungs/Beseitigungs-Möglichkeiten auszuwählen </t>
  </si>
  <si>
    <t>Neue Spalte. Berechnung aus neuer Spalte H und J</t>
  </si>
  <si>
    <t>Neue Spalte. Wird benötigt um neue Spalte K zu berechnen. Gesamtabfallmenge wird nun auf einen einzelnen Transport heruntergerechnet</t>
  </si>
  <si>
    <t>Neue Spalte. Wird benötigt um KS für die Verbrennung zu berechnen. Normale Menge enhält noch Wasseranteil</t>
  </si>
  <si>
    <r>
      <t>Emissionen sonstige Abfallentsorgung gesamt 
(t CO</t>
    </r>
    <r>
      <rPr>
        <vertAlign val="subscript"/>
        <sz val="10"/>
        <color theme="1"/>
        <rFont val="Calibri"/>
        <family val="2"/>
        <scheme val="minor"/>
      </rPr>
      <t>2</t>
    </r>
    <r>
      <rPr>
        <sz val="10"/>
        <color theme="1"/>
        <rFont val="Calibri"/>
        <family val="2"/>
        <scheme val="minor"/>
      </rPr>
      <t xml:space="preserve"> eq/a)</t>
    </r>
  </si>
  <si>
    <r>
      <t>Emissionen Behandlung
(t CO</t>
    </r>
    <r>
      <rPr>
        <vertAlign val="subscript"/>
        <sz val="10"/>
        <color theme="1"/>
        <rFont val="Calibri"/>
        <family val="2"/>
        <scheme val="minor"/>
      </rPr>
      <t>2</t>
    </r>
    <r>
      <rPr>
        <sz val="10"/>
        <color theme="1"/>
        <rFont val="Calibri"/>
        <family val="2"/>
        <scheme val="minor"/>
      </rPr>
      <t xml:space="preserve"> eq/a)</t>
    </r>
  </si>
  <si>
    <r>
      <t>Emissionsfaktor Behandlung
(t CO</t>
    </r>
    <r>
      <rPr>
        <vertAlign val="subscript"/>
        <sz val="10"/>
        <color theme="1"/>
        <rFont val="Calibri"/>
        <family val="2"/>
        <scheme val="minor"/>
      </rPr>
      <t>2</t>
    </r>
    <r>
      <rPr>
        <sz val="10"/>
        <color theme="1"/>
        <rFont val="Calibri"/>
        <family val="2"/>
        <scheme val="minor"/>
      </rPr>
      <t xml:space="preserve"> eq/t)</t>
    </r>
  </si>
  <si>
    <r>
      <t>Emissionen Transport
(t CO</t>
    </r>
    <r>
      <rPr>
        <vertAlign val="subscript"/>
        <sz val="10"/>
        <color theme="1"/>
        <rFont val="Calibri"/>
        <family val="2"/>
        <scheme val="minor"/>
      </rPr>
      <t>2</t>
    </r>
    <r>
      <rPr>
        <sz val="10"/>
        <color theme="1"/>
        <rFont val="Calibri"/>
        <family val="2"/>
        <scheme val="minor"/>
      </rPr>
      <t xml:space="preserve"> eq/a)</t>
    </r>
  </si>
  <si>
    <r>
      <t>Emissionsfaktor Transport
(kg CO</t>
    </r>
    <r>
      <rPr>
        <vertAlign val="subscript"/>
        <sz val="10"/>
        <color theme="1"/>
        <rFont val="Calibri"/>
        <family val="2"/>
        <scheme val="minor"/>
      </rPr>
      <t>2</t>
    </r>
    <r>
      <rPr>
        <sz val="10"/>
        <color theme="1"/>
        <rFont val="Calibri"/>
        <family val="2"/>
        <scheme val="minor"/>
      </rPr>
      <t xml:space="preserve"> eq/tkm)</t>
    </r>
  </si>
  <si>
    <t>T</t>
  </si>
  <si>
    <r>
      <t>Emission gesamt (t CO</t>
    </r>
    <r>
      <rPr>
        <vertAlign val="subscript"/>
        <sz val="10"/>
        <color theme="1"/>
        <rFont val="Calibri"/>
        <family val="2"/>
        <scheme val="minor"/>
      </rPr>
      <t>2</t>
    </r>
    <r>
      <rPr>
        <sz val="10"/>
        <color theme="1"/>
        <rFont val="Calibri"/>
        <family val="2"/>
        <scheme val="minor"/>
      </rPr>
      <t xml:space="preserve"> eq/a)</t>
    </r>
  </si>
  <si>
    <r>
      <t>Emissionen Behandlung (t CO</t>
    </r>
    <r>
      <rPr>
        <vertAlign val="subscript"/>
        <sz val="10"/>
        <color theme="1"/>
        <rFont val="Calibri"/>
        <family val="2"/>
        <scheme val="minor"/>
      </rPr>
      <t>2</t>
    </r>
    <r>
      <rPr>
        <sz val="10"/>
        <color theme="1"/>
        <rFont val="Calibri"/>
        <family val="2"/>
        <scheme val="minor"/>
      </rPr>
      <t xml:space="preserve"> eq/a)</t>
    </r>
  </si>
  <si>
    <r>
      <t>Emissionsfaktor Behandlung (t CO</t>
    </r>
    <r>
      <rPr>
        <vertAlign val="subscript"/>
        <sz val="10"/>
        <color theme="1"/>
        <rFont val="Calibri"/>
        <family val="2"/>
        <scheme val="minor"/>
      </rPr>
      <t>2</t>
    </r>
    <r>
      <rPr>
        <sz val="10"/>
        <color theme="1"/>
        <rFont val="Calibri"/>
        <family val="2"/>
        <scheme val="minor"/>
      </rPr>
      <t xml:space="preserve"> eq/t)</t>
    </r>
  </si>
  <si>
    <r>
      <t>Emissionen Transport (t CO</t>
    </r>
    <r>
      <rPr>
        <vertAlign val="subscript"/>
        <sz val="10"/>
        <color theme="1"/>
        <rFont val="Calibri"/>
        <family val="2"/>
        <scheme val="minor"/>
      </rPr>
      <t>2</t>
    </r>
    <r>
      <rPr>
        <sz val="10"/>
        <color theme="1"/>
        <rFont val="Calibri"/>
        <family val="2"/>
        <scheme val="minor"/>
      </rPr>
      <t xml:space="preserve"> eq/a)</t>
    </r>
  </si>
  <si>
    <r>
      <t>Emissionsfaktor Transport (kg CO</t>
    </r>
    <r>
      <rPr>
        <vertAlign val="subscript"/>
        <sz val="10"/>
        <color theme="1"/>
        <rFont val="Calibri"/>
        <family val="2"/>
        <scheme val="minor"/>
      </rPr>
      <t>2</t>
    </r>
    <r>
      <rPr>
        <sz val="10"/>
        <color theme="1"/>
        <rFont val="Calibri"/>
        <family val="2"/>
        <scheme val="minor"/>
      </rPr>
      <t xml:space="preserve"> eq/tkm)</t>
    </r>
  </si>
  <si>
    <t>Vergleich Version 1.0 und 2.0</t>
  </si>
  <si>
    <t>EF für 200303/ Straßenkehricht eingefügt</t>
  </si>
  <si>
    <t>IFEU</t>
  </si>
  <si>
    <t xml:space="preserve">EF neu eingetragen 07.07.2026 K.Aschenbrenner </t>
  </si>
  <si>
    <t>EF für Verwertung 130205*/ nichtchlorierte Maschinen-, Getriebe- und Schmieröle auf Mineralölbasis eingefügt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</si>
</sst>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
    <numFmt numFmtId="166" formatCode="0.0000"/>
  </numFmts>
  <fonts count="51" x14ac:knownFonts="1">
    <font>
      <sz val="11"/>
      <color theme="1"/>
      <name val="Calibri"/>
      <family val="2"/>
      <scheme val="minor"/>
    </font>
    <font>
      <sz val="11"/>
      <color theme="1"/>
      <name val="Arial"/>
      <family val="2"/>
    </font>
    <font>
      <b/>
      <sz val="11"/>
      <color theme="1"/>
      <name val="Calibri"/>
      <family val="2"/>
      <scheme val="minor"/>
    </font>
    <font>
      <i/>
      <sz val="11"/>
      <color theme="1"/>
      <name val="Calibri"/>
      <family val="2"/>
      <scheme val="minor"/>
    </font>
    <font>
      <b/>
      <u/>
      <sz val="11"/>
      <color theme="1"/>
      <name val="Calibri"/>
      <family val="2"/>
      <scheme val="minor"/>
    </font>
    <font>
      <sz val="11"/>
      <color theme="1"/>
      <name val="TheSansOffice"/>
      <family val="2"/>
    </font>
    <font>
      <sz val="11"/>
      <name val="Calibri"/>
      <family val="2"/>
      <scheme val="minor"/>
    </font>
    <font>
      <sz val="8"/>
      <name val="Calibri"/>
      <family val="2"/>
      <scheme val="minor"/>
    </font>
    <font>
      <sz val="11"/>
      <name val="Arial"/>
      <family val="2"/>
    </font>
    <font>
      <b/>
      <sz val="12"/>
      <name val="Arial"/>
      <family val="2"/>
    </font>
    <font>
      <b/>
      <sz val="12"/>
      <color theme="1"/>
      <name val="Arial"/>
      <family val="2"/>
    </font>
    <font>
      <sz val="12"/>
      <color theme="1"/>
      <name val="Arial"/>
      <family val="2"/>
    </font>
    <font>
      <sz val="12"/>
      <color theme="1"/>
      <name val="Calibri"/>
      <family val="2"/>
      <scheme val="minor"/>
    </font>
    <font>
      <sz val="12"/>
      <name val="Arial"/>
      <family val="2"/>
    </font>
    <font>
      <b/>
      <sz val="24"/>
      <color theme="0"/>
      <name val="Calibri"/>
      <family val="2"/>
      <scheme val="minor"/>
    </font>
    <font>
      <b/>
      <sz val="24"/>
      <color theme="1"/>
      <name val="Calibri"/>
      <family val="2"/>
      <scheme val="minor"/>
    </font>
    <font>
      <b/>
      <sz val="16"/>
      <color theme="1"/>
      <name val="Calibri"/>
      <family val="2"/>
      <scheme val="minor"/>
    </font>
    <font>
      <sz val="16"/>
      <color theme="1"/>
      <name val="Calibri"/>
      <family val="2"/>
      <scheme val="minor"/>
    </font>
    <font>
      <vertAlign val="subscript"/>
      <sz val="16"/>
      <color theme="1"/>
      <name val="Calibri"/>
      <family val="2"/>
      <scheme val="minor"/>
    </font>
    <font>
      <b/>
      <sz val="11"/>
      <name val="Calibri"/>
      <family val="2"/>
      <scheme val="minor"/>
    </font>
    <font>
      <b/>
      <vertAlign val="subscript"/>
      <sz val="12"/>
      <name val="Arial"/>
      <family val="2"/>
    </font>
    <font>
      <sz val="12"/>
      <color theme="0"/>
      <name val="Calibri"/>
      <family val="2"/>
      <scheme val="minor"/>
    </font>
    <font>
      <sz val="12"/>
      <name val="Calibri"/>
      <family val="2"/>
      <scheme val="minor"/>
    </font>
    <font>
      <b/>
      <vertAlign val="subscript"/>
      <sz val="16"/>
      <color theme="1"/>
      <name val="Calibri"/>
      <family val="2"/>
      <scheme val="minor"/>
    </font>
    <font>
      <u/>
      <sz val="11"/>
      <color theme="10"/>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sz val="22"/>
      <color theme="1"/>
      <name val="Calibri"/>
      <family val="2"/>
      <scheme val="minor"/>
    </font>
    <font>
      <sz val="11"/>
      <color rgb="FFFF0000"/>
      <name val="Calibri"/>
      <family val="2"/>
      <scheme val="minor"/>
    </font>
    <font>
      <sz val="11"/>
      <color theme="0"/>
      <name val="Calibri"/>
      <family val="2"/>
      <scheme val="minor"/>
    </font>
    <font>
      <b/>
      <sz val="16"/>
      <color rgb="FF3F3F76"/>
      <name val="Calibri"/>
      <family val="2"/>
      <scheme val="minor"/>
    </font>
    <font>
      <sz val="14"/>
      <color theme="0"/>
      <name val="Calibri"/>
      <family val="2"/>
      <scheme val="minor"/>
    </font>
    <font>
      <b/>
      <sz val="16"/>
      <color rgb="FF00546E"/>
      <name val="Calibri"/>
      <family val="2"/>
      <scheme val="minor"/>
    </font>
    <font>
      <b/>
      <sz val="12"/>
      <name val="Calibri"/>
      <family val="2"/>
      <scheme val="minor"/>
    </font>
    <font>
      <b/>
      <sz val="12"/>
      <color theme="0"/>
      <name val="Calibri"/>
      <family val="2"/>
      <scheme val="minor"/>
    </font>
    <font>
      <b/>
      <sz val="20"/>
      <color theme="3"/>
      <name val="Calibri"/>
      <family val="2"/>
      <scheme val="minor"/>
    </font>
    <font>
      <sz val="11"/>
      <color theme="1"/>
      <name val="Aptos Narrow"/>
      <family val="2"/>
    </font>
    <font>
      <b/>
      <sz val="22"/>
      <color theme="3"/>
      <name val="Calibri"/>
      <family val="2"/>
      <scheme val="minor"/>
    </font>
    <font>
      <b/>
      <sz val="11"/>
      <color theme="3"/>
      <name val="Calibri"/>
      <family val="2"/>
      <scheme val="minor"/>
    </font>
    <font>
      <b/>
      <sz val="16"/>
      <name val="Calibri"/>
      <family val="2"/>
      <scheme val="minor"/>
    </font>
    <font>
      <sz val="10"/>
      <color theme="1"/>
      <name val="Calibri"/>
      <family val="2"/>
      <scheme val="minor"/>
    </font>
    <font>
      <b/>
      <sz val="11"/>
      <color theme="4" tint="-0.499984740745262"/>
      <name val="Calibri"/>
      <family val="2"/>
      <scheme val="minor"/>
    </font>
    <font>
      <b/>
      <sz val="12"/>
      <color theme="4" tint="-0.499984740745262"/>
      <name val="Calibri"/>
      <family val="2"/>
      <scheme val="minor"/>
    </font>
    <font>
      <b/>
      <sz val="10"/>
      <color theme="1"/>
      <name val="Calibri"/>
      <family val="2"/>
      <scheme val="minor"/>
    </font>
    <font>
      <b/>
      <sz val="10"/>
      <name val="Calibri"/>
      <family val="2"/>
      <scheme val="minor"/>
    </font>
    <font>
      <b/>
      <sz val="10"/>
      <color rgb="FF3F3F76"/>
      <name val="Calibri"/>
      <family val="2"/>
      <scheme val="minor"/>
    </font>
    <font>
      <vertAlign val="subscript"/>
      <sz val="10"/>
      <color theme="1"/>
      <name val="Calibri"/>
      <family val="2"/>
      <scheme val="minor"/>
    </font>
    <font>
      <sz val="11"/>
      <color theme="4" tint="-0.499984740745262"/>
      <name val="Calibri"/>
      <family val="2"/>
      <scheme val="minor"/>
    </font>
    <font>
      <b/>
      <sz val="14"/>
      <color rgb="FF3F3F76"/>
      <name val="Calibri"/>
      <family val="2"/>
      <scheme val="minor"/>
    </font>
    <font>
      <b/>
      <sz val="16"/>
      <color theme="4" tint="-0.499984740745262"/>
      <name val="Calibri"/>
      <family val="2"/>
      <scheme val="minor"/>
    </font>
  </fonts>
  <fills count="21">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FFCC99"/>
      </patternFill>
    </fill>
    <fill>
      <patternFill patternType="solid">
        <fgColor rgb="FFF2F2F2"/>
      </patternFill>
    </fill>
    <fill>
      <patternFill patternType="solid">
        <fgColor theme="2"/>
        <bgColor indexed="64"/>
      </patternFill>
    </fill>
    <fill>
      <patternFill patternType="solid">
        <fgColor rgb="FFFFC00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theme="4"/>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rgb="FFFFCC99"/>
        <bgColor indexed="64"/>
      </patternFill>
    </fill>
    <fill>
      <patternFill patternType="solid">
        <fgColor rgb="FFF2F2F2"/>
        <bgColor indexed="64"/>
      </patternFill>
    </fill>
    <fill>
      <patternFill patternType="solid">
        <fgColor theme="8" tint="0.799981688894314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053D5F"/>
      </left>
      <right style="thin">
        <color rgb="FF053D5F"/>
      </right>
      <top style="thin">
        <color rgb="FF053D5F"/>
      </top>
      <bottom style="thin">
        <color rgb="FF053D5F"/>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7F7F7F"/>
      </left>
      <right/>
      <top/>
      <bottom/>
      <diagonal/>
    </border>
    <border>
      <left/>
      <right/>
      <top/>
      <bottom style="dotted">
        <color theme="2" tint="-0.249977111117893"/>
      </bottom>
      <diagonal/>
    </border>
    <border>
      <left style="dashed">
        <color theme="2" tint="-0.249977111117893"/>
      </left>
      <right/>
      <top/>
      <bottom/>
      <diagonal/>
    </border>
    <border>
      <left style="dashed">
        <color theme="2" tint="-0.249977111117893"/>
      </left>
      <right/>
      <top/>
      <bottom style="dotted">
        <color theme="2" tint="-0.249977111117893"/>
      </bottom>
      <diagonal/>
    </border>
    <border>
      <left style="dashed">
        <color theme="2" tint="-0.249977111117893"/>
      </left>
      <right/>
      <top style="dashed">
        <color theme="2" tint="-0.249977111117893"/>
      </top>
      <bottom/>
      <diagonal/>
    </border>
    <border>
      <left/>
      <right/>
      <top style="dashed">
        <color theme="2" tint="-0.249977111117893"/>
      </top>
      <bottom/>
      <diagonal/>
    </border>
    <border>
      <left/>
      <right style="dashed">
        <color theme="2" tint="-0.249977111117893"/>
      </right>
      <top style="dashed">
        <color theme="2" tint="-0.249977111117893"/>
      </top>
      <bottom/>
      <diagonal/>
    </border>
    <border>
      <left/>
      <right style="dashed">
        <color theme="2" tint="-0.249977111117893"/>
      </right>
      <top/>
      <bottom/>
      <diagonal/>
    </border>
    <border>
      <left/>
      <right style="dashed">
        <color theme="2" tint="-0.249977111117893"/>
      </right>
      <top/>
      <bottom style="dotted">
        <color theme="2" tint="-0.249977111117893"/>
      </bottom>
      <diagonal/>
    </border>
    <border>
      <left style="dashed">
        <color theme="2" tint="-0.249977111117893"/>
      </left>
      <right/>
      <top/>
      <bottom style="dashed">
        <color theme="2" tint="-0.249977111117893"/>
      </bottom>
      <diagonal/>
    </border>
    <border>
      <left/>
      <right/>
      <top/>
      <bottom style="dashed">
        <color theme="2" tint="-0.249977111117893"/>
      </bottom>
      <diagonal/>
    </border>
    <border>
      <left/>
      <right style="dashed">
        <color theme="2" tint="-0.249977111117893"/>
      </right>
      <top/>
      <bottom style="dashed">
        <color theme="2" tint="-0.249977111117893"/>
      </bottom>
      <diagonal/>
    </border>
    <border>
      <left/>
      <right style="dashed">
        <color theme="2" tint="-0.249977111117893"/>
      </right>
      <top style="dotted">
        <color theme="2" tint="-0.249977111117893"/>
      </top>
      <bottom/>
      <diagonal/>
    </border>
    <border>
      <left/>
      <right/>
      <top style="dotted">
        <color theme="2" tint="-0.249977111117893"/>
      </top>
      <bottom/>
      <diagonal/>
    </border>
    <border>
      <left style="dotted">
        <color theme="6"/>
      </left>
      <right/>
      <top/>
      <bottom/>
      <diagonal/>
    </border>
    <border>
      <left/>
      <right style="dotted">
        <color theme="6"/>
      </right>
      <top/>
      <bottom/>
      <diagonal/>
    </border>
    <border>
      <left style="dotted">
        <color theme="6"/>
      </left>
      <right/>
      <top/>
      <bottom style="dotted">
        <color theme="2" tint="-0.249977111117893"/>
      </bottom>
      <diagonal/>
    </border>
    <border>
      <left/>
      <right style="dotted">
        <color theme="6"/>
      </right>
      <top/>
      <bottom style="dotted">
        <color theme="2" tint="-0.249977111117893"/>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rgb="FF7F7F7F"/>
      </right>
      <top/>
      <bottom style="thin">
        <color rgb="FF7F7F7F"/>
      </bottom>
      <diagonal/>
    </border>
    <border>
      <left style="thin">
        <color indexed="64"/>
      </left>
      <right style="thin">
        <color rgb="FF7F7F7F"/>
      </right>
      <top style="thin">
        <color rgb="FF7F7F7F"/>
      </top>
      <bottom style="thin">
        <color theme="6" tint="-0.249977111117893"/>
      </bottom>
      <diagonal/>
    </border>
    <border>
      <left style="thin">
        <color theme="6" tint="-0.249977111117893"/>
      </left>
      <right style="thin">
        <color theme="6" tint="-0.249977111117893"/>
      </right>
      <top style="thin">
        <color theme="6" tint="-0.249977111117893"/>
      </top>
      <bottom style="thin">
        <color theme="6" tint="-0.249977111117893"/>
      </bottom>
      <diagonal/>
    </border>
    <border>
      <left style="thin">
        <color theme="6" tint="-0.249977111117893"/>
      </left>
      <right style="thin">
        <color indexed="64"/>
      </right>
      <top style="medium">
        <color indexed="64"/>
      </top>
      <bottom style="thin">
        <color theme="6" tint="-0.249977111117893"/>
      </bottom>
      <diagonal/>
    </border>
    <border>
      <left style="thin">
        <color indexed="64"/>
      </left>
      <right/>
      <top style="medium">
        <color indexed="64"/>
      </top>
      <bottom/>
      <diagonal/>
    </border>
    <border>
      <left style="thin">
        <color theme="6" tint="-0.249977111117893"/>
      </left>
      <right style="thin">
        <color theme="6" tint="-0.249977111117893"/>
      </right>
      <top style="medium">
        <color indexed="64"/>
      </top>
      <bottom style="thin">
        <color theme="6" tint="-0.249977111117893"/>
      </bottom>
      <diagonal/>
    </border>
    <border>
      <left/>
      <right style="thin">
        <color indexed="64"/>
      </right>
      <top style="medium">
        <color indexed="64"/>
      </top>
      <bottom/>
      <diagonal/>
    </border>
    <border>
      <left style="thin">
        <color theme="6" tint="-0.249977111117893"/>
      </left>
      <right style="thin">
        <color theme="6" tint="-0.249977111117893"/>
      </right>
      <top style="thin">
        <color theme="6" tint="-0.249977111117893"/>
      </top>
      <bottom style="medium">
        <color indexed="64"/>
      </bottom>
      <diagonal/>
    </border>
    <border>
      <left style="thin">
        <color theme="6" tint="-0.249977111117893"/>
      </left>
      <right/>
      <top style="thin">
        <color theme="6" tint="-0.249977111117893"/>
      </top>
      <bottom style="thin">
        <color theme="6" tint="-0.249977111117893"/>
      </bottom>
      <diagonal/>
    </border>
    <border>
      <left style="thin">
        <color theme="6" tint="-0.249977111117893"/>
      </left>
      <right/>
      <top style="thin">
        <color theme="6" tint="-0.249977111117893"/>
      </top>
      <bottom style="medium">
        <color indexed="64"/>
      </bottom>
      <diagonal/>
    </border>
    <border>
      <left/>
      <right style="thin">
        <color theme="6" tint="-0.249977111117893"/>
      </right>
      <top style="thin">
        <color theme="6" tint="-0.249977111117893"/>
      </top>
      <bottom style="thin">
        <color theme="6" tint="-0.249977111117893"/>
      </bottom>
      <diagonal/>
    </border>
    <border>
      <left style="thin">
        <color indexed="64"/>
      </left>
      <right style="thin">
        <color indexed="64"/>
      </right>
      <top style="thin">
        <color indexed="64"/>
      </top>
      <bottom style="thin">
        <color theme="6" tint="-0.249977111117893"/>
      </bottom>
      <diagonal/>
    </border>
    <border>
      <left style="thin">
        <color indexed="64"/>
      </left>
      <right style="thin">
        <color indexed="64"/>
      </right>
      <top style="thin">
        <color theme="6" tint="-0.249977111117893"/>
      </top>
      <bottom style="thin">
        <color theme="6" tint="-0.249977111117893"/>
      </bottom>
      <diagonal/>
    </border>
    <border>
      <left style="thin">
        <color indexed="64"/>
      </left>
      <right style="thin">
        <color indexed="64"/>
      </right>
      <top/>
      <bottom style="medium">
        <color indexed="64"/>
      </bottom>
      <diagonal/>
    </border>
    <border>
      <left style="thin">
        <color indexed="64"/>
      </left>
      <right style="medium">
        <color indexed="64"/>
      </right>
      <top style="double">
        <color theme="4"/>
      </top>
      <bottom style="double">
        <color theme="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double">
        <color theme="4"/>
      </bottom>
      <diagonal/>
    </border>
    <border>
      <left style="thin">
        <color indexed="64"/>
      </left>
      <right style="medium">
        <color indexed="64"/>
      </right>
      <top/>
      <bottom style="double">
        <color theme="4"/>
      </bottom>
      <diagonal/>
    </border>
    <border>
      <left style="thin">
        <color rgb="FF053D5F"/>
      </left>
      <right style="thin">
        <color rgb="FF053D5F"/>
      </right>
      <top/>
      <bottom style="thin">
        <color rgb="FF053D5F"/>
      </bottom>
      <diagonal/>
    </border>
    <border>
      <left style="thin">
        <color theme="1"/>
      </left>
      <right style="thin">
        <color indexed="64"/>
      </right>
      <top style="medium">
        <color indexed="64"/>
      </top>
      <bottom style="thin">
        <color indexed="64"/>
      </bottom>
      <diagonal/>
    </border>
    <border>
      <left style="thin">
        <color rgb="FF7F7F7F"/>
      </left>
      <right style="thin">
        <color rgb="FF7F7F7F"/>
      </right>
      <top style="medium">
        <color indexed="64"/>
      </top>
      <bottom style="thin">
        <color rgb="FF7F7F7F"/>
      </bottom>
      <diagonal/>
    </border>
    <border>
      <left style="thin">
        <color theme="1"/>
      </left>
      <right style="medium">
        <color indexed="64"/>
      </right>
      <top style="medium">
        <color indexed="64"/>
      </top>
      <bottom style="double">
        <color theme="4"/>
      </bottom>
      <diagonal/>
    </border>
    <border>
      <left style="thin">
        <color theme="8" tint="0.39997558519241921"/>
      </left>
      <right style="thin">
        <color theme="8" tint="0.39997558519241921"/>
      </right>
      <top/>
      <bottom/>
      <diagonal/>
    </border>
    <border>
      <left style="thin">
        <color indexed="64"/>
      </left>
      <right style="thin">
        <color theme="1"/>
      </right>
      <top style="medium">
        <color indexed="64"/>
      </top>
      <bottom style="double">
        <color theme="4"/>
      </bottom>
      <diagonal/>
    </border>
    <border>
      <left style="thin">
        <color indexed="64"/>
      </left>
      <right style="medium">
        <color rgb="FF000000"/>
      </right>
      <top style="medium">
        <color rgb="FF000000"/>
      </top>
      <bottom style="double">
        <color theme="4"/>
      </bottom>
      <diagonal/>
    </border>
    <border>
      <left style="thin">
        <color indexed="64"/>
      </left>
      <right style="thin">
        <color indexed="64"/>
      </right>
      <top style="medium">
        <color rgb="FF000000"/>
      </top>
      <bottom style="thin">
        <color indexed="64"/>
      </bottom>
      <diagonal/>
    </border>
    <border>
      <left style="thin">
        <color theme="1"/>
      </left>
      <right style="thin">
        <color indexed="64"/>
      </right>
      <top style="medium">
        <color rgb="FF000000"/>
      </top>
      <bottom style="thin">
        <color indexed="64"/>
      </bottom>
      <diagonal/>
    </border>
    <border>
      <left style="medium">
        <color indexed="64"/>
      </left>
      <right style="thin">
        <color indexed="64"/>
      </right>
      <top style="medium">
        <color rgb="FF000000"/>
      </top>
      <bottom style="thin">
        <color indexed="64"/>
      </bottom>
      <diagonal/>
    </border>
    <border>
      <left style="thin">
        <color theme="8" tint="0.39997558519241921"/>
      </left>
      <right style="thin">
        <color theme="8" tint="0.39997558519241921"/>
      </right>
      <top style="thin">
        <color rgb="FF7F7F7F"/>
      </top>
      <bottom/>
      <diagonal/>
    </border>
    <border>
      <left/>
      <right style="thin">
        <color theme="8" tint="0.39997558519241921"/>
      </right>
      <top style="thin">
        <color indexed="64"/>
      </top>
      <bottom/>
      <diagonal/>
    </border>
    <border>
      <left style="thin">
        <color theme="8" tint="0.39997558519241921"/>
      </left>
      <right style="thin">
        <color theme="8" tint="0.39997558519241921"/>
      </right>
      <top style="thin">
        <color indexed="64"/>
      </top>
      <bottom/>
      <diagonal/>
    </border>
    <border>
      <left style="thin">
        <color rgb="FF7F7F7F"/>
      </left>
      <right style="thin">
        <color rgb="FF7F7F7F"/>
      </right>
      <top style="medium">
        <color indexed="64"/>
      </top>
      <bottom style="thin">
        <color theme="1"/>
      </bottom>
      <diagonal/>
    </border>
  </borders>
  <cellStyleXfs count="9">
    <xf numFmtId="0" fontId="0" fillId="0" borderId="0"/>
    <xf numFmtId="0" fontId="5" fillId="0" borderId="0"/>
    <xf numFmtId="0" fontId="24" fillId="0" borderId="0" applyNumberFormat="0" applyFill="0" applyBorder="0" applyAlignment="0" applyProtection="0"/>
    <xf numFmtId="0" fontId="26" fillId="8" borderId="21" applyNumberFormat="0" applyAlignment="0" applyProtection="0"/>
    <xf numFmtId="0" fontId="27" fillId="9" borderId="21" applyNumberFormat="0" applyAlignment="0" applyProtection="0"/>
    <xf numFmtId="0" fontId="2" fillId="0" borderId="22" applyNumberFormat="0" applyFill="0" applyAlignment="0" applyProtection="0"/>
    <xf numFmtId="0" fontId="1" fillId="0" borderId="0"/>
    <xf numFmtId="0" fontId="12" fillId="0" borderId="0"/>
    <xf numFmtId="0" fontId="25" fillId="0" borderId="0"/>
  </cellStyleXfs>
  <cellXfs count="284">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2" fillId="0" borderId="0" xfId="0" applyFont="1" applyAlignment="1">
      <alignment textRotation="45"/>
    </xf>
    <xf numFmtId="0" fontId="4" fillId="0" borderId="0" xfId="0" applyFont="1"/>
    <xf numFmtId="0" fontId="2" fillId="0" borderId="0" xfId="0" applyFont="1"/>
    <xf numFmtId="0" fontId="4" fillId="0" borderId="0" xfId="0" applyFont="1" applyAlignment="1">
      <alignment wrapText="1"/>
    </xf>
    <xf numFmtId="0" fontId="0" fillId="0" borderId="2" xfId="0" applyBorder="1"/>
    <xf numFmtId="0" fontId="0" fillId="0" borderId="3" xfId="0" applyBorder="1"/>
    <xf numFmtId="0" fontId="0" fillId="0" borderId="7" xfId="0" applyBorder="1"/>
    <xf numFmtId="0" fontId="0" fillId="0" borderId="8" xfId="0" applyBorder="1" applyAlignment="1">
      <alignment wrapText="1"/>
    </xf>
    <xf numFmtId="0" fontId="0" fillId="0" borderId="8" xfId="0" applyBorder="1"/>
    <xf numFmtId="0" fontId="2" fillId="0" borderId="5" xfId="0" applyFont="1" applyBorder="1" applyAlignment="1">
      <alignment wrapText="1"/>
    </xf>
    <xf numFmtId="0" fontId="2" fillId="0" borderId="4" xfId="0" applyFont="1" applyBorder="1" applyAlignment="1">
      <alignment wrapText="1"/>
    </xf>
    <xf numFmtId="0" fontId="2" fillId="0" borderId="6" xfId="0" applyFont="1" applyBorder="1" applyAlignment="1">
      <alignment wrapText="1"/>
    </xf>
    <xf numFmtId="0" fontId="2" fillId="0" borderId="0" xfId="0" applyFont="1" applyAlignment="1">
      <alignment wrapText="1"/>
    </xf>
    <xf numFmtId="0" fontId="0" fillId="0" borderId="3" xfId="0" applyBorder="1" applyAlignment="1">
      <alignment wrapText="1"/>
    </xf>
    <xf numFmtId="0" fontId="2" fillId="0" borderId="1" xfId="0" applyFont="1" applyBorder="1"/>
    <xf numFmtId="0" fontId="2" fillId="0" borderId="1" xfId="0" applyFont="1" applyBorder="1" applyAlignment="1">
      <alignment wrapText="1"/>
    </xf>
    <xf numFmtId="0" fontId="9" fillId="3" borderId="2" xfId="0" applyFont="1" applyFill="1" applyBorder="1" applyAlignment="1">
      <alignment vertical="center" wrapText="1"/>
    </xf>
    <xf numFmtId="0" fontId="9" fillId="3" borderId="1" xfId="0" applyFont="1" applyFill="1" applyBorder="1" applyAlignment="1">
      <alignment vertical="center" wrapText="1"/>
    </xf>
    <xf numFmtId="0" fontId="10" fillId="3" borderId="1" xfId="0" applyFont="1" applyFill="1" applyBorder="1" applyAlignment="1">
      <alignment vertical="center"/>
    </xf>
    <xf numFmtId="0" fontId="9" fillId="3" borderId="1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1" fillId="0" borderId="0" xfId="0" applyFont="1"/>
    <xf numFmtId="0" fontId="12" fillId="0" borderId="0" xfId="0" applyFont="1"/>
    <xf numFmtId="49" fontId="13" fillId="4" borderId="2" xfId="0" applyNumberFormat="1" applyFont="1" applyFill="1" applyBorder="1" applyAlignment="1">
      <alignment horizontal="center" vertical="center" wrapText="1"/>
    </xf>
    <xf numFmtId="165" fontId="13" fillId="4" borderId="2" xfId="0" applyNumberFormat="1"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center" vertical="center"/>
    </xf>
    <xf numFmtId="0" fontId="13" fillId="4" borderId="11" xfId="0" applyFont="1" applyFill="1" applyBorder="1" applyAlignment="1">
      <alignment horizontal="center" vertical="center"/>
    </xf>
    <xf numFmtId="49" fontId="13" fillId="5" borderId="2" xfId="0" applyNumberFormat="1" applyFont="1" applyFill="1" applyBorder="1" applyAlignment="1">
      <alignment horizontal="center" vertical="center" wrapText="1"/>
    </xf>
    <xf numFmtId="165" fontId="13" fillId="5" borderId="2" xfId="0" applyNumberFormat="1"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xf>
    <xf numFmtId="0" fontId="11" fillId="0" borderId="0" xfId="0" applyFont="1" applyAlignment="1">
      <alignment horizontal="center" vertical="center"/>
    </xf>
    <xf numFmtId="0" fontId="11" fillId="0" borderId="0" xfId="0" applyFont="1" applyAlignment="1">
      <alignment wrapText="1"/>
    </xf>
    <xf numFmtId="0" fontId="15" fillId="4" borderId="0" xfId="0" applyFont="1" applyFill="1"/>
    <xf numFmtId="0" fontId="0" fillId="4" borderId="0" xfId="0" applyFill="1" applyAlignment="1">
      <alignment horizontal="center" vertical="center" wrapText="1"/>
    </xf>
    <xf numFmtId="165" fontId="6" fillId="4" borderId="0" xfId="0" applyNumberFormat="1" applyFont="1" applyFill="1" applyAlignment="1">
      <alignment horizontal="center" vertical="center" wrapText="1"/>
    </xf>
    <xf numFmtId="0" fontId="6" fillId="4" borderId="0" xfId="0" applyFont="1" applyFill="1" applyAlignment="1">
      <alignment vertical="center" wrapText="1"/>
    </xf>
    <xf numFmtId="0" fontId="0" fillId="4" borderId="0" xfId="0" applyFill="1"/>
    <xf numFmtId="0" fontId="0" fillId="4" borderId="0" xfId="0" applyFill="1" applyAlignment="1">
      <alignment horizontal="center"/>
    </xf>
    <xf numFmtId="0" fontId="0" fillId="4" borderId="0" xfId="0" applyFill="1" applyAlignment="1">
      <alignment vertical="center"/>
    </xf>
    <xf numFmtId="0" fontId="6" fillId="4" borderId="9"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0" fillId="4" borderId="9" xfId="0" applyFill="1" applyBorder="1" applyAlignment="1">
      <alignment horizontal="center" vertical="center" wrapText="1"/>
    </xf>
    <xf numFmtId="165" fontId="6" fillId="4" borderId="9" xfId="0" applyNumberFormat="1" applyFont="1" applyFill="1" applyBorder="1" applyAlignment="1">
      <alignment horizontal="center" vertical="center" wrapText="1"/>
    </xf>
    <xf numFmtId="0" fontId="0" fillId="4" borderId="2" xfId="0" applyFill="1" applyBorder="1" applyAlignment="1">
      <alignment horizontal="center" vertical="center" wrapText="1"/>
    </xf>
    <xf numFmtId="0" fontId="6" fillId="4" borderId="8" xfId="0" applyFont="1" applyFill="1" applyBorder="1" applyAlignment="1">
      <alignment horizontal="center" vertical="center" wrapText="1"/>
    </xf>
    <xf numFmtId="0" fontId="0" fillId="4" borderId="7" xfId="0" applyFill="1" applyBorder="1" applyAlignment="1">
      <alignment horizontal="center" vertical="center" wrapText="1"/>
    </xf>
    <xf numFmtId="165" fontId="6" fillId="4" borderId="7" xfId="0" applyNumberFormat="1" applyFont="1" applyFill="1" applyBorder="1" applyAlignment="1">
      <alignment horizontal="center" vertical="center" wrapText="1"/>
    </xf>
    <xf numFmtId="0" fontId="17" fillId="4" borderId="0" xfId="0" applyFont="1" applyFill="1"/>
    <xf numFmtId="0" fontId="17" fillId="2" borderId="4" xfId="0" applyFont="1" applyFill="1" applyBorder="1" applyAlignment="1">
      <alignment vertical="center" wrapText="1"/>
    </xf>
    <xf numFmtId="0" fontId="17" fillId="2"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0" fillId="4" borderId="0" xfId="0" applyFill="1" applyAlignment="1">
      <alignment horizontal="center" vertical="center"/>
    </xf>
    <xf numFmtId="2" fontId="13" fillId="5" borderId="1" xfId="0" applyNumberFormat="1" applyFont="1" applyFill="1" applyBorder="1" applyAlignment="1">
      <alignment horizontal="center" vertical="center"/>
    </xf>
    <xf numFmtId="2" fontId="13" fillId="4" borderId="11"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3" fillId="4" borderId="11" xfId="0" applyFont="1" applyFill="1" applyBorder="1" applyAlignment="1">
      <alignment horizontal="center" vertical="center" wrapText="1"/>
    </xf>
    <xf numFmtId="14" fontId="0" fillId="0" borderId="1" xfId="0" applyNumberFormat="1" applyBorder="1"/>
    <xf numFmtId="166" fontId="0" fillId="0" borderId="1" xfId="0" applyNumberFormat="1" applyBorder="1"/>
    <xf numFmtId="0" fontId="21" fillId="0" borderId="0" xfId="0" applyFont="1"/>
    <xf numFmtId="0" fontId="22" fillId="0" borderId="0" xfId="0" applyFont="1"/>
    <xf numFmtId="0" fontId="22" fillId="4" borderId="0" xfId="0" applyFont="1" applyFill="1"/>
    <xf numFmtId="0" fontId="6" fillId="4" borderId="8" xfId="0" applyFont="1" applyFill="1" applyBorder="1" applyAlignment="1">
      <alignment vertical="center" wrapText="1"/>
    </xf>
    <xf numFmtId="164" fontId="0" fillId="4" borderId="0" xfId="0" applyNumberFormat="1" applyFill="1" applyAlignment="1">
      <alignment horizontal="center" vertical="center"/>
    </xf>
    <xf numFmtId="49" fontId="6" fillId="4" borderId="2" xfId="0" applyNumberFormat="1" applyFont="1" applyFill="1" applyBorder="1" applyAlignment="1">
      <alignment horizontal="center" vertical="center" wrapText="1"/>
    </xf>
    <xf numFmtId="49" fontId="0" fillId="4" borderId="2" xfId="0" applyNumberFormat="1" applyFill="1" applyBorder="1" applyAlignment="1">
      <alignment horizontal="center" vertical="center" wrapText="1"/>
    </xf>
    <xf numFmtId="164" fontId="8" fillId="4"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xf>
    <xf numFmtId="0" fontId="16" fillId="2" borderId="4" xfId="0" applyFont="1" applyFill="1" applyBorder="1" applyAlignment="1">
      <alignment vertical="center" wrapText="1"/>
    </xf>
    <xf numFmtId="0" fontId="16" fillId="4" borderId="0" xfId="0" applyFont="1" applyFill="1"/>
    <xf numFmtId="0" fontId="16" fillId="2" borderId="12" xfId="0" applyFont="1" applyFill="1" applyBorder="1" applyAlignment="1">
      <alignment vertical="center" wrapText="1"/>
    </xf>
    <xf numFmtId="0" fontId="16" fillId="2" borderId="13" xfId="0" applyFont="1" applyFill="1" applyBorder="1" applyAlignment="1">
      <alignment vertical="center" wrapText="1"/>
    </xf>
    <xf numFmtId="0" fontId="16" fillId="2" borderId="14" xfId="0" applyFont="1" applyFill="1" applyBorder="1" applyAlignment="1">
      <alignment horizontal="center" vertical="center" wrapText="1"/>
    </xf>
    <xf numFmtId="0" fontId="16" fillId="6" borderId="14" xfId="0" applyFont="1" applyFill="1" applyBorder="1" applyAlignment="1">
      <alignment horizontal="center" vertical="center" wrapText="1"/>
    </xf>
    <xf numFmtId="165" fontId="6" fillId="4" borderId="16" xfId="0" applyNumberFormat="1" applyFont="1" applyFill="1" applyBorder="1" applyAlignment="1">
      <alignment horizontal="center" vertical="center" wrapText="1"/>
    </xf>
    <xf numFmtId="164" fontId="6" fillId="4" borderId="17" xfId="0" applyNumberFormat="1" applyFont="1" applyFill="1" applyBorder="1" applyAlignment="1">
      <alignment horizontal="center" vertical="center"/>
    </xf>
    <xf numFmtId="0" fontId="6" fillId="4" borderId="17" xfId="0" applyFont="1" applyFill="1" applyBorder="1" applyAlignment="1">
      <alignment horizontal="center" vertical="center" wrapText="1"/>
    </xf>
    <xf numFmtId="164" fontId="8" fillId="4" borderId="17"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16" fillId="2" borderId="18" xfId="0" applyFont="1" applyFill="1" applyBorder="1" applyAlignment="1">
      <alignment vertical="center" wrapText="1"/>
    </xf>
    <xf numFmtId="165" fontId="6" fillId="4" borderId="19" xfId="0" applyNumberFormat="1" applyFont="1" applyFill="1" applyBorder="1" applyAlignment="1">
      <alignment horizontal="center" vertical="center" wrapText="1"/>
    </xf>
    <xf numFmtId="165" fontId="6" fillId="4" borderId="20" xfId="0" applyNumberFormat="1" applyFont="1" applyFill="1" applyBorder="1" applyAlignment="1">
      <alignment horizontal="center" vertical="center" wrapText="1"/>
    </xf>
    <xf numFmtId="0" fontId="16" fillId="2" borderId="12" xfId="0" applyFont="1" applyFill="1" applyBorder="1" applyAlignment="1">
      <alignment vertical="center"/>
    </xf>
    <xf numFmtId="164" fontId="8" fillId="4" borderId="8" xfId="0" applyNumberFormat="1" applyFont="1" applyFill="1" applyBorder="1" applyAlignment="1">
      <alignment horizontal="center" vertical="center" wrapText="1"/>
    </xf>
    <xf numFmtId="164" fontId="6" fillId="4" borderId="8" xfId="0" applyNumberFormat="1" applyFont="1" applyFill="1" applyBorder="1" applyAlignment="1">
      <alignment horizontal="center" vertical="center"/>
    </xf>
    <xf numFmtId="0" fontId="13" fillId="4" borderId="1" xfId="0" applyFont="1" applyFill="1" applyBorder="1" applyAlignment="1">
      <alignment horizontal="center" vertical="center" wrapText="1"/>
    </xf>
    <xf numFmtId="0" fontId="27" fillId="9" borderId="21" xfId="4"/>
    <xf numFmtId="0" fontId="26" fillId="8" borderId="21" xfId="3"/>
    <xf numFmtId="0" fontId="2" fillId="10" borderId="22" xfId="5" applyFill="1"/>
    <xf numFmtId="0" fontId="28" fillId="0" borderId="0" xfId="0" applyFont="1"/>
    <xf numFmtId="0" fontId="17" fillId="2" borderId="5" xfId="0" applyFont="1" applyFill="1" applyBorder="1" applyAlignment="1">
      <alignment vertical="center" wrapText="1"/>
    </xf>
    <xf numFmtId="0" fontId="31" fillId="8" borderId="21" xfId="3" applyFont="1" applyAlignment="1">
      <alignment horizontal="center" vertical="center" wrapText="1"/>
    </xf>
    <xf numFmtId="0" fontId="16" fillId="10" borderId="22" xfId="5" applyFont="1" applyFill="1" applyAlignment="1">
      <alignment horizontal="center" vertical="center" wrapText="1"/>
    </xf>
    <xf numFmtId="164" fontId="27" fillId="9" borderId="21" xfId="4" applyNumberFormat="1"/>
    <xf numFmtId="164" fontId="2" fillId="10" borderId="22" xfId="5" applyNumberFormat="1" applyFill="1"/>
    <xf numFmtId="0" fontId="14" fillId="14" borderId="0" xfId="0" applyFont="1" applyFill="1" applyAlignment="1">
      <alignment horizontal="left"/>
    </xf>
    <xf numFmtId="0" fontId="14" fillId="14" borderId="0" xfId="0" applyFont="1" applyFill="1" applyAlignment="1">
      <alignment horizontal="center" vertical="center"/>
    </xf>
    <xf numFmtId="0" fontId="0" fillId="16" borderId="0" xfId="0" applyFill="1" applyAlignment="1">
      <alignment vertical="center"/>
    </xf>
    <xf numFmtId="0" fontId="33" fillId="16" borderId="0" xfId="0" applyFont="1" applyFill="1" applyAlignment="1" applyProtection="1">
      <alignment vertical="center"/>
      <protection hidden="1"/>
    </xf>
    <xf numFmtId="0" fontId="37" fillId="4" borderId="0" xfId="0" applyFont="1" applyFill="1" applyAlignment="1">
      <alignment vertical="center"/>
    </xf>
    <xf numFmtId="0" fontId="37" fillId="17" borderId="0" xfId="0" applyFont="1" applyFill="1" applyAlignment="1">
      <alignment vertical="center"/>
    </xf>
    <xf numFmtId="0" fontId="37" fillId="16" borderId="0" xfId="0" applyFont="1" applyFill="1" applyAlignment="1">
      <alignment vertical="center"/>
    </xf>
    <xf numFmtId="0" fontId="29" fillId="16" borderId="0" xfId="0" applyFont="1" applyFill="1" applyAlignment="1">
      <alignment vertical="center"/>
    </xf>
    <xf numFmtId="0" fontId="0" fillId="16" borderId="0" xfId="0" applyFill="1" applyAlignment="1">
      <alignment vertical="center" wrapText="1"/>
    </xf>
    <xf numFmtId="0" fontId="36" fillId="16" borderId="0" xfId="0" applyFont="1" applyFill="1" applyAlignment="1" applyProtection="1">
      <alignment vertical="center"/>
      <protection hidden="1"/>
    </xf>
    <xf numFmtId="0" fontId="32" fillId="16" borderId="0" xfId="7" applyFont="1" applyFill="1" applyAlignment="1">
      <alignment vertical="center" wrapText="1"/>
    </xf>
    <xf numFmtId="0" fontId="2" fillId="16" borderId="0" xfId="0" applyFont="1" applyFill="1" applyAlignment="1">
      <alignment vertical="center"/>
    </xf>
    <xf numFmtId="0" fontId="0" fillId="16" borderId="0" xfId="0" applyFill="1" applyAlignment="1">
      <alignment horizontal="right" vertical="center"/>
    </xf>
    <xf numFmtId="14" fontId="0" fillId="16" borderId="0" xfId="0" applyNumberFormat="1" applyFill="1" applyAlignment="1">
      <alignment horizontal="right" vertical="center"/>
    </xf>
    <xf numFmtId="0" fontId="0" fillId="11" borderId="0" xfId="0" applyFill="1" applyAlignment="1">
      <alignment vertical="center"/>
    </xf>
    <xf numFmtId="0" fontId="38" fillId="16" borderId="0" xfId="0" applyFont="1" applyFill="1" applyAlignment="1" applyProtection="1">
      <alignment vertical="center"/>
      <protection hidden="1"/>
    </xf>
    <xf numFmtId="0" fontId="30" fillId="13" borderId="0" xfId="0" applyFont="1" applyFill="1" applyAlignment="1">
      <alignment vertical="center"/>
    </xf>
    <xf numFmtId="0" fontId="6" fillId="4" borderId="0" xfId="0" applyFont="1" applyFill="1" applyAlignment="1" applyProtection="1">
      <alignment vertical="top" wrapText="1"/>
      <protection hidden="1"/>
    </xf>
    <xf numFmtId="0" fontId="26" fillId="18" borderId="21" xfId="3" applyFill="1"/>
    <xf numFmtId="0" fontId="24" fillId="0" borderId="0" xfId="2"/>
    <xf numFmtId="0" fontId="6" fillId="2" borderId="0" xfId="0" applyFont="1" applyFill="1"/>
    <xf numFmtId="0" fontId="6" fillId="4" borderId="25" xfId="0" applyFont="1" applyFill="1" applyBorder="1" applyAlignment="1" applyProtection="1">
      <alignment vertical="top" wrapText="1"/>
      <protection hidden="1"/>
    </xf>
    <xf numFmtId="0" fontId="6" fillId="4" borderId="26" xfId="0" applyFont="1" applyFill="1" applyBorder="1" applyAlignment="1" applyProtection="1">
      <alignment vertical="top" wrapText="1"/>
      <protection hidden="1"/>
    </xf>
    <xf numFmtId="0" fontId="6" fillId="4" borderId="30" xfId="0" applyFont="1" applyFill="1" applyBorder="1" applyAlignment="1" applyProtection="1">
      <alignment vertical="top" wrapText="1"/>
      <protection hidden="1"/>
    </xf>
    <xf numFmtId="0" fontId="6" fillId="4" borderId="32" xfId="0" applyFont="1" applyFill="1" applyBorder="1" applyAlignment="1" applyProtection="1">
      <alignment vertical="top" wrapText="1"/>
      <protection hidden="1"/>
    </xf>
    <xf numFmtId="0" fontId="6" fillId="4" borderId="33" xfId="0" applyFont="1" applyFill="1" applyBorder="1" applyAlignment="1" applyProtection="1">
      <alignment vertical="top" wrapText="1"/>
      <protection hidden="1"/>
    </xf>
    <xf numFmtId="0" fontId="6" fillId="4" borderId="34" xfId="0" applyFont="1" applyFill="1" applyBorder="1" applyAlignment="1" applyProtection="1">
      <alignment vertical="top" wrapText="1"/>
      <protection hidden="1"/>
    </xf>
    <xf numFmtId="0" fontId="26" fillId="4" borderId="21" xfId="3" applyFill="1"/>
    <xf numFmtId="0" fontId="40" fillId="2" borderId="21" xfId="3" applyFont="1" applyFill="1" applyAlignment="1">
      <alignment horizontal="center" vertical="center" wrapText="1"/>
    </xf>
    <xf numFmtId="0" fontId="6" fillId="4" borderId="1" xfId="0" applyFont="1" applyFill="1" applyBorder="1" applyAlignment="1">
      <alignment horizontal="center" vertical="center"/>
    </xf>
    <xf numFmtId="0" fontId="6" fillId="4" borderId="37" xfId="0" applyFont="1" applyFill="1" applyBorder="1" applyAlignment="1" applyProtection="1">
      <alignment vertical="top" wrapText="1"/>
      <protection hidden="1"/>
    </xf>
    <xf numFmtId="0" fontId="6" fillId="4" borderId="39" xfId="0" applyFont="1" applyFill="1" applyBorder="1" applyAlignment="1" applyProtection="1">
      <alignment vertical="top" wrapText="1"/>
      <protection hidden="1"/>
    </xf>
    <xf numFmtId="0" fontId="26" fillId="8" borderId="41" xfId="3" applyBorder="1"/>
    <xf numFmtId="0" fontId="26" fillId="8" borderId="42" xfId="3" applyBorder="1"/>
    <xf numFmtId="0" fontId="40" fillId="2" borderId="43" xfId="3" applyFont="1" applyFill="1" applyBorder="1" applyAlignment="1">
      <alignment horizontal="center" vertical="center" wrapText="1"/>
    </xf>
    <xf numFmtId="0" fontId="6" fillId="4" borderId="1" xfId="3" applyFont="1" applyFill="1" applyBorder="1"/>
    <xf numFmtId="0" fontId="6" fillId="4" borderId="44" xfId="0" applyFont="1" applyFill="1" applyBorder="1" applyAlignment="1">
      <alignment vertical="center" wrapText="1"/>
    </xf>
    <xf numFmtId="0" fontId="6" fillId="4" borderId="45" xfId="0" applyFont="1" applyFill="1" applyBorder="1" applyAlignment="1">
      <alignment vertical="center" wrapText="1"/>
    </xf>
    <xf numFmtId="164" fontId="8" fillId="4" borderId="2" xfId="0" applyNumberFormat="1" applyFont="1" applyFill="1" applyBorder="1" applyAlignment="1">
      <alignment horizontal="center" vertical="center" wrapText="1"/>
    </xf>
    <xf numFmtId="164" fontId="8" fillId="4" borderId="16" xfId="0" applyNumberFormat="1" applyFont="1" applyFill="1" applyBorder="1" applyAlignment="1">
      <alignment horizontal="center" vertical="center" wrapText="1"/>
    </xf>
    <xf numFmtId="0" fontId="26" fillId="8" borderId="46" xfId="3" applyBorder="1"/>
    <xf numFmtId="0" fontId="26" fillId="8" borderId="47" xfId="3" applyBorder="1"/>
    <xf numFmtId="0" fontId="40" fillId="2" borderId="50" xfId="0" applyFont="1" applyFill="1" applyBorder="1" applyAlignment="1">
      <alignment horizontal="center" vertical="center" wrapText="1"/>
    </xf>
    <xf numFmtId="0" fontId="31" fillId="18" borderId="49" xfId="0" applyFont="1" applyFill="1" applyBorder="1" applyAlignment="1">
      <alignment horizontal="center" vertical="center" wrapText="1"/>
    </xf>
    <xf numFmtId="0" fontId="31" fillId="18" borderId="52" xfId="0" applyFont="1" applyFill="1" applyBorder="1" applyAlignment="1">
      <alignment horizontal="center" vertical="center" wrapText="1"/>
    </xf>
    <xf numFmtId="0" fontId="31" fillId="18" borderId="51" xfId="0" applyFont="1" applyFill="1" applyBorder="1" applyAlignment="1">
      <alignment horizontal="center" vertical="center" wrapText="1"/>
    </xf>
    <xf numFmtId="0" fontId="31" fillId="18" borderId="50" xfId="0" applyFont="1" applyFill="1" applyBorder="1" applyAlignment="1">
      <alignment horizontal="center" vertical="center"/>
    </xf>
    <xf numFmtId="0" fontId="26" fillId="18" borderId="48" xfId="0" applyFont="1" applyFill="1" applyBorder="1" applyAlignment="1">
      <alignment horizontal="center" vertical="center" wrapText="1"/>
    </xf>
    <xf numFmtId="0" fontId="26" fillId="18" borderId="48" xfId="1" applyFont="1" applyFill="1" applyBorder="1" applyAlignment="1">
      <alignment horizontal="center" vertical="center"/>
    </xf>
    <xf numFmtId="0" fontId="26" fillId="18" borderId="48" xfId="0" applyFont="1" applyFill="1" applyBorder="1" applyAlignment="1">
      <alignment horizontal="center" vertical="center"/>
    </xf>
    <xf numFmtId="0" fontId="26" fillId="18" borderId="54" xfId="0" applyFont="1" applyFill="1" applyBorder="1" applyAlignment="1">
      <alignment horizontal="center" vertical="center"/>
    </xf>
    <xf numFmtId="0" fontId="26" fillId="18" borderId="53" xfId="0" applyFont="1" applyFill="1" applyBorder="1" applyAlignment="1">
      <alignment horizontal="center" vertical="center" wrapText="1"/>
    </xf>
    <xf numFmtId="0" fontId="26" fillId="18" borderId="53" xfId="1" applyFont="1" applyFill="1" applyBorder="1" applyAlignment="1">
      <alignment horizontal="center" vertical="center"/>
    </xf>
    <xf numFmtId="0" fontId="26" fillId="18" borderId="53" xfId="0" applyFont="1" applyFill="1" applyBorder="1" applyAlignment="1">
      <alignment horizontal="center" vertical="center"/>
    </xf>
    <xf numFmtId="0" fontId="26" fillId="18" borderId="55" xfId="0" applyFont="1" applyFill="1" applyBorder="1" applyAlignment="1">
      <alignment horizontal="center" vertical="center"/>
    </xf>
    <xf numFmtId="0" fontId="26" fillId="18" borderId="56" xfId="0" applyFont="1" applyFill="1" applyBorder="1" applyAlignment="1">
      <alignment horizontal="center" vertical="center"/>
    </xf>
    <xf numFmtId="0" fontId="16" fillId="10" borderId="62" xfId="0" applyFont="1" applyFill="1" applyBorder="1" applyAlignment="1">
      <alignment horizontal="center" vertical="center" wrapText="1"/>
    </xf>
    <xf numFmtId="164" fontId="6" fillId="19" borderId="57" xfId="0" applyNumberFormat="1" applyFont="1" applyFill="1" applyBorder="1" applyAlignment="1">
      <alignment horizontal="right"/>
    </xf>
    <xf numFmtId="164" fontId="6" fillId="19" borderId="58" xfId="0" applyNumberFormat="1" applyFont="1" applyFill="1" applyBorder="1" applyAlignment="1">
      <alignment horizontal="right"/>
    </xf>
    <xf numFmtId="164" fontId="6" fillId="19" borderId="59" xfId="0" applyNumberFormat="1" applyFont="1" applyFill="1" applyBorder="1" applyAlignment="1">
      <alignment horizontal="right"/>
    </xf>
    <xf numFmtId="164" fontId="19" fillId="10" borderId="63" xfId="0" applyNumberFormat="1" applyFont="1" applyFill="1" applyBorder="1" applyAlignment="1">
      <alignment horizontal="right" wrapText="1"/>
    </xf>
    <xf numFmtId="164" fontId="19" fillId="10" borderId="60" xfId="0" applyNumberFormat="1" applyFont="1" applyFill="1" applyBorder="1" applyAlignment="1">
      <alignment horizontal="right" wrapText="1"/>
    </xf>
    <xf numFmtId="164" fontId="19" fillId="10" borderId="61" xfId="0" applyNumberFormat="1" applyFont="1" applyFill="1" applyBorder="1" applyAlignment="1">
      <alignment horizontal="right" wrapText="1"/>
    </xf>
    <xf numFmtId="164" fontId="27" fillId="9" borderId="21" xfId="4" applyNumberFormat="1" applyAlignment="1">
      <alignment horizontal="right"/>
    </xf>
    <xf numFmtId="164" fontId="27" fillId="19" borderId="21" xfId="4" applyNumberFormat="1" applyFill="1" applyAlignment="1">
      <alignment horizontal="right"/>
    </xf>
    <xf numFmtId="2" fontId="13" fillId="4" borderId="1" xfId="0" applyNumberFormat="1" applyFont="1" applyFill="1" applyBorder="1" applyAlignment="1">
      <alignment horizontal="center" vertical="center"/>
    </xf>
    <xf numFmtId="0" fontId="13" fillId="4" borderId="4" xfId="0" applyFont="1" applyFill="1" applyBorder="1" applyAlignment="1">
      <alignment horizontal="center" vertical="center" wrapText="1"/>
    </xf>
    <xf numFmtId="165" fontId="13" fillId="4" borderId="4" xfId="0" applyNumberFormat="1" applyFont="1" applyFill="1" applyBorder="1" applyAlignment="1">
      <alignment horizontal="center" vertical="center" wrapText="1"/>
    </xf>
    <xf numFmtId="0" fontId="13" fillId="4" borderId="5" xfId="0" applyFont="1" applyFill="1" applyBorder="1" applyAlignment="1">
      <alignment vertical="center" wrapText="1"/>
    </xf>
    <xf numFmtId="0" fontId="13" fillId="4" borderId="5" xfId="0" applyFont="1" applyFill="1" applyBorder="1" applyAlignment="1">
      <alignment horizontal="center" vertical="center"/>
    </xf>
    <xf numFmtId="0" fontId="13" fillId="5" borderId="1" xfId="0" applyFont="1" applyFill="1" applyBorder="1"/>
    <xf numFmtId="0" fontId="6" fillId="0" borderId="1" xfId="0" applyFont="1" applyBorder="1"/>
    <xf numFmtId="14" fontId="6" fillId="0" borderId="1" xfId="0" applyNumberFormat="1" applyFont="1" applyBorder="1"/>
    <xf numFmtId="0" fontId="13" fillId="4" borderId="1" xfId="0" applyFont="1" applyFill="1" applyBorder="1"/>
    <xf numFmtId="2" fontId="13" fillId="4" borderId="1" xfId="0" applyNumberFormat="1" applyFont="1" applyFill="1" applyBorder="1" applyAlignment="1">
      <alignment horizontal="left" vertical="center" wrapText="1"/>
    </xf>
    <xf numFmtId="165" fontId="13" fillId="5" borderId="1" xfId="0" applyNumberFormat="1" applyFont="1" applyFill="1" applyBorder="1" applyAlignment="1">
      <alignment horizontal="center" vertical="center" wrapText="1"/>
    </xf>
    <xf numFmtId="2" fontId="13" fillId="5" borderId="11" xfId="0" applyNumberFormat="1" applyFont="1" applyFill="1" applyBorder="1" applyAlignment="1">
      <alignment horizontal="center" vertical="center"/>
    </xf>
    <xf numFmtId="0" fontId="13" fillId="5" borderId="11" xfId="0" applyFont="1" applyFill="1" applyBorder="1" applyAlignment="1">
      <alignment horizontal="center" vertical="center" wrapText="1"/>
    </xf>
    <xf numFmtId="0" fontId="13" fillId="5" borderId="11" xfId="0" applyFont="1" applyFill="1" applyBorder="1" applyAlignment="1">
      <alignment horizontal="center" vertical="center"/>
    </xf>
    <xf numFmtId="0" fontId="0" fillId="4" borderId="0" xfId="0" applyFill="1" applyAlignment="1">
      <alignment horizontal="left"/>
    </xf>
    <xf numFmtId="0" fontId="0" fillId="20" borderId="0" xfId="0" applyFill="1"/>
    <xf numFmtId="0" fontId="0" fillId="20" borderId="0" xfId="0" applyFill="1" applyAlignment="1">
      <alignment horizontal="left"/>
    </xf>
    <xf numFmtId="0" fontId="0" fillId="20" borderId="0" xfId="0" applyFill="1" applyAlignment="1">
      <alignment vertical="center"/>
    </xf>
    <xf numFmtId="0" fontId="41" fillId="4" borderId="0" xfId="0" applyFont="1" applyFill="1" applyAlignment="1">
      <alignment vertical="center"/>
    </xf>
    <xf numFmtId="0" fontId="0" fillId="20" borderId="0" xfId="0" applyFill="1" applyAlignment="1">
      <alignment horizontal="left" vertical="center"/>
    </xf>
    <xf numFmtId="0" fontId="42" fillId="20" borderId="0" xfId="0" applyFont="1" applyFill="1" applyAlignment="1">
      <alignment vertical="center"/>
    </xf>
    <xf numFmtId="0" fontId="0" fillId="4" borderId="0" xfId="0" applyFill="1" applyAlignment="1">
      <alignment vertical="top"/>
    </xf>
    <xf numFmtId="0" fontId="0" fillId="20" borderId="0" xfId="0" applyFill="1" applyAlignment="1">
      <alignment vertical="top"/>
    </xf>
    <xf numFmtId="0" fontId="43" fillId="20" borderId="0" xfId="0" applyFont="1" applyFill="1" applyAlignment="1">
      <alignment vertical="top"/>
    </xf>
    <xf numFmtId="0" fontId="41" fillId="4" borderId="0" xfId="0" applyFont="1" applyFill="1" applyAlignment="1">
      <alignment horizontal="left" vertical="top" wrapText="1"/>
    </xf>
    <xf numFmtId="0" fontId="41" fillId="20" borderId="0" xfId="0" applyFont="1" applyFill="1" applyAlignment="1">
      <alignment horizontal="left" vertical="top" wrapText="1"/>
    </xf>
    <xf numFmtId="0" fontId="41" fillId="4" borderId="68" xfId="0" applyFont="1" applyFill="1" applyBorder="1" applyAlignment="1">
      <alignment horizontal="left" vertical="top" wrapText="1"/>
    </xf>
    <xf numFmtId="0" fontId="44" fillId="20" borderId="0" xfId="5" applyFont="1" applyFill="1" applyBorder="1" applyAlignment="1">
      <alignment horizontal="center" vertical="center" wrapText="1"/>
    </xf>
    <xf numFmtId="0" fontId="44" fillId="10" borderId="69" xfId="0" applyFont="1" applyFill="1" applyBorder="1" applyAlignment="1">
      <alignment horizontal="center" vertical="center" wrapText="1"/>
    </xf>
    <xf numFmtId="0" fontId="44" fillId="6" borderId="14" xfId="0" applyFont="1" applyFill="1" applyBorder="1" applyAlignment="1">
      <alignment horizontal="center" vertical="center" wrapText="1"/>
    </xf>
    <xf numFmtId="0" fontId="44" fillId="2" borderId="14" xfId="0" applyFont="1" applyFill="1" applyBorder="1" applyAlignment="1">
      <alignment horizontal="center" vertical="center" wrapText="1"/>
    </xf>
    <xf numFmtId="0" fontId="45" fillId="2" borderId="14" xfId="0" applyFont="1" applyFill="1" applyBorder="1" applyAlignment="1">
      <alignment horizontal="center" vertical="center" wrapText="1"/>
    </xf>
    <xf numFmtId="0" fontId="45" fillId="2" borderId="66" xfId="3" applyFont="1" applyFill="1" applyBorder="1" applyAlignment="1">
      <alignment horizontal="center" vertical="center" wrapText="1"/>
    </xf>
    <xf numFmtId="0" fontId="46" fillId="8" borderId="66" xfId="3" applyFont="1" applyBorder="1" applyAlignment="1">
      <alignment horizontal="center" vertical="center" wrapText="1"/>
    </xf>
    <xf numFmtId="0" fontId="46" fillId="18" borderId="66" xfId="3" applyFont="1" applyFill="1" applyBorder="1" applyAlignment="1">
      <alignment horizontal="center" vertical="center" wrapText="1"/>
    </xf>
    <xf numFmtId="0" fontId="44" fillId="2" borderId="14" xfId="0" applyFont="1" applyFill="1" applyBorder="1" applyAlignment="1">
      <alignment vertical="center" wrapText="1"/>
    </xf>
    <xf numFmtId="0" fontId="44" fillId="2" borderId="65" xfId="0" applyFont="1" applyFill="1" applyBorder="1" applyAlignment="1">
      <alignment vertical="center" wrapText="1"/>
    </xf>
    <xf numFmtId="0" fontId="44" fillId="2" borderId="12" xfId="0" applyFont="1" applyFill="1" applyBorder="1" applyAlignment="1">
      <alignment vertical="center" wrapText="1"/>
    </xf>
    <xf numFmtId="0" fontId="0" fillId="20" borderId="0" xfId="0" applyFill="1" applyAlignment="1">
      <alignment horizontal="center" vertical="center"/>
    </xf>
    <xf numFmtId="0" fontId="42" fillId="20" borderId="0" xfId="0" applyFont="1" applyFill="1"/>
    <xf numFmtId="0" fontId="44" fillId="10" borderId="70" xfId="0" applyFont="1" applyFill="1" applyBorder="1" applyAlignment="1">
      <alignment horizontal="center" vertical="center" wrapText="1"/>
    </xf>
    <xf numFmtId="0" fontId="44" fillId="6" borderId="71" xfId="0" applyFont="1" applyFill="1" applyBorder="1" applyAlignment="1">
      <alignment horizontal="center" vertical="center" wrapText="1"/>
    </xf>
    <xf numFmtId="0" fontId="44" fillId="2" borderId="71" xfId="0" applyFont="1" applyFill="1" applyBorder="1" applyAlignment="1">
      <alignment horizontal="center" vertical="center" wrapText="1"/>
    </xf>
    <xf numFmtId="0" fontId="46" fillId="18" borderId="71" xfId="0" applyFont="1" applyFill="1" applyBorder="1" applyAlignment="1">
      <alignment horizontal="center" vertical="center" wrapText="1"/>
    </xf>
    <xf numFmtId="0" fontId="46" fillId="18" borderId="71" xfId="0" applyFont="1" applyFill="1" applyBorder="1" applyAlignment="1">
      <alignment vertical="center"/>
    </xf>
    <xf numFmtId="0" fontId="44" fillId="2" borderId="71" xfId="0" applyFont="1" applyFill="1" applyBorder="1" applyAlignment="1">
      <alignment vertical="center" wrapText="1"/>
    </xf>
    <xf numFmtId="0" fontId="44" fillId="2" borderId="72" xfId="0" applyFont="1" applyFill="1" applyBorder="1" applyAlignment="1">
      <alignment vertical="center" wrapText="1"/>
    </xf>
    <xf numFmtId="0" fontId="44" fillId="2" borderId="73" xfId="0" applyFont="1" applyFill="1" applyBorder="1" applyAlignment="1">
      <alignment vertical="center" wrapText="1"/>
    </xf>
    <xf numFmtId="0" fontId="41" fillId="4" borderId="0" xfId="0" applyFont="1" applyFill="1" applyAlignment="1">
      <alignment horizontal="left" vertical="top"/>
    </xf>
    <xf numFmtId="0" fontId="41" fillId="20" borderId="0" xfId="0" applyFont="1" applyFill="1" applyAlignment="1">
      <alignment horizontal="left" vertical="top"/>
    </xf>
    <xf numFmtId="0" fontId="44" fillId="10" borderId="67" xfId="5" applyFont="1" applyFill="1" applyBorder="1" applyAlignment="1">
      <alignment horizontal="center" vertical="center" wrapText="1"/>
    </xf>
    <xf numFmtId="0" fontId="44" fillId="2" borderId="71" xfId="0" applyFont="1" applyFill="1" applyBorder="1" applyAlignment="1">
      <alignment vertical="center"/>
    </xf>
    <xf numFmtId="0" fontId="48" fillId="20" borderId="0" xfId="0" applyFont="1" applyFill="1"/>
    <xf numFmtId="0" fontId="49" fillId="4" borderId="0" xfId="0" applyFont="1" applyFill="1" applyAlignment="1">
      <alignment vertical="center"/>
    </xf>
    <xf numFmtId="0" fontId="49" fillId="20" borderId="0" xfId="0" applyFont="1" applyFill="1" applyAlignment="1">
      <alignment vertical="center"/>
    </xf>
    <xf numFmtId="0" fontId="50" fillId="20" borderId="0" xfId="0" applyFont="1" applyFill="1" applyAlignment="1">
      <alignment vertical="center"/>
    </xf>
    <xf numFmtId="0" fontId="41" fillId="4" borderId="74" xfId="0" applyFont="1" applyFill="1" applyBorder="1" applyAlignment="1">
      <alignment horizontal="left" vertical="top" wrapText="1"/>
    </xf>
    <xf numFmtId="0" fontId="41" fillId="4" borderId="75" xfId="0" applyFont="1" applyFill="1" applyBorder="1" applyAlignment="1">
      <alignment horizontal="left" vertical="top" wrapText="1"/>
    </xf>
    <xf numFmtId="0" fontId="41" fillId="4" borderId="76" xfId="0" applyFont="1" applyFill="1" applyBorder="1" applyAlignment="1">
      <alignment horizontal="left" vertical="top" wrapText="1"/>
    </xf>
    <xf numFmtId="0" fontId="45" fillId="2" borderId="77" xfId="3" applyFont="1" applyFill="1" applyBorder="1" applyAlignment="1">
      <alignment horizontal="center" vertical="center" wrapText="1"/>
    </xf>
    <xf numFmtId="0" fontId="46" fillId="18" borderId="77" xfId="3" applyFont="1" applyFill="1" applyBorder="1" applyAlignment="1">
      <alignment horizontal="center" vertical="center" wrapText="1"/>
    </xf>
    <xf numFmtId="2" fontId="13" fillId="5" borderId="1" xfId="0" applyNumberFormat="1" applyFont="1" applyFill="1" applyBorder="1" applyAlignment="1">
      <alignment horizontal="left" vertical="center" wrapText="1"/>
    </xf>
    <xf numFmtId="2" fontId="13" fillId="4" borderId="10" xfId="0" applyNumberFormat="1" applyFont="1" applyFill="1" applyBorder="1" applyAlignment="1">
      <alignment horizontal="center" vertical="center"/>
    </xf>
    <xf numFmtId="2" fontId="13" fillId="4" borderId="10" xfId="0" applyNumberFormat="1" applyFont="1" applyFill="1" applyBorder="1" applyAlignment="1">
      <alignment horizontal="left" vertical="center" wrapText="1"/>
    </xf>
    <xf numFmtId="2" fontId="13" fillId="5" borderId="10" xfId="0" applyNumberFormat="1" applyFont="1" applyFill="1" applyBorder="1" applyAlignment="1">
      <alignment horizontal="center" vertical="center"/>
    </xf>
    <xf numFmtId="2" fontId="13" fillId="5" borderId="10" xfId="0" applyNumberFormat="1" applyFont="1" applyFill="1" applyBorder="1" applyAlignment="1">
      <alignment horizontal="left" vertical="center" wrapText="1"/>
    </xf>
    <xf numFmtId="0" fontId="13" fillId="4" borderId="5" xfId="0" applyFont="1" applyFill="1" applyBorder="1"/>
    <xf numFmtId="2" fontId="13" fillId="4" borderId="64" xfId="0" applyNumberFormat="1" applyFont="1" applyFill="1" applyBorder="1" applyAlignment="1">
      <alignment horizontal="center" vertical="center"/>
    </xf>
    <xf numFmtId="2" fontId="13" fillId="4" borderId="64" xfId="0" applyNumberFormat="1" applyFont="1" applyFill="1" applyBorder="1" applyAlignment="1">
      <alignment horizontal="left" vertical="center" wrapText="1"/>
    </xf>
    <xf numFmtId="2" fontId="13" fillId="5" borderId="1" xfId="0" applyNumberFormat="1" applyFont="1" applyFill="1" applyBorder="1" applyAlignment="1">
      <alignment horizontal="center" vertical="center" wrapText="1"/>
    </xf>
    <xf numFmtId="2" fontId="13" fillId="5" borderId="1" xfId="0" applyNumberFormat="1" applyFont="1" applyFill="1" applyBorder="1" applyAlignment="1">
      <alignment horizontal="left" vertical="center"/>
    </xf>
    <xf numFmtId="2" fontId="13" fillId="4" borderId="10" xfId="0" applyNumberFormat="1" applyFont="1" applyFill="1" applyBorder="1" applyAlignment="1">
      <alignment horizontal="center" vertical="center" wrapText="1"/>
    </xf>
    <xf numFmtId="2" fontId="13" fillId="4" borderId="10" xfId="0" applyNumberFormat="1" applyFont="1" applyFill="1" applyBorder="1" applyAlignment="1">
      <alignment horizontal="left" vertical="center"/>
    </xf>
    <xf numFmtId="2" fontId="13" fillId="4" borderId="1" xfId="0" applyNumberFormat="1" applyFont="1" applyFill="1" applyBorder="1"/>
    <xf numFmtId="0" fontId="13" fillId="0" borderId="1" xfId="0" applyFont="1" applyBorder="1" applyAlignment="1">
      <alignment horizontal="center" vertical="center" wrapText="1"/>
    </xf>
    <xf numFmtId="164" fontId="0" fillId="0" borderId="1" xfId="0" applyNumberFormat="1" applyBorder="1"/>
    <xf numFmtId="0" fontId="24" fillId="0" borderId="0" xfId="2" applyBorder="1" applyAlignment="1">
      <alignment horizontal="left" vertical="top" wrapText="1"/>
    </xf>
    <xf numFmtId="0" fontId="24" fillId="0" borderId="30" xfId="2" applyBorder="1" applyAlignment="1">
      <alignment horizontal="left" vertical="top" wrapText="1"/>
    </xf>
    <xf numFmtId="0" fontId="24" fillId="0" borderId="24" xfId="2" applyBorder="1" applyAlignment="1">
      <alignment horizontal="left" vertical="top" wrapText="1"/>
    </xf>
    <xf numFmtId="0" fontId="24" fillId="0" borderId="31" xfId="2" applyBorder="1" applyAlignment="1">
      <alignment horizontal="left" vertical="top" wrapText="1"/>
    </xf>
    <xf numFmtId="0" fontId="19" fillId="2" borderId="25" xfId="0" applyFont="1" applyFill="1" applyBorder="1" applyAlignment="1" applyProtection="1">
      <alignment horizontal="left" vertical="top" wrapText="1"/>
      <protection hidden="1"/>
    </xf>
    <xf numFmtId="0" fontId="19" fillId="2" borderId="0" xfId="0" applyFont="1" applyFill="1" applyAlignment="1" applyProtection="1">
      <alignment horizontal="left" vertical="top" wrapText="1"/>
      <protection hidden="1"/>
    </xf>
    <xf numFmtId="0" fontId="6" fillId="4" borderId="36" xfId="0" applyFont="1" applyFill="1" applyBorder="1" applyAlignment="1" applyProtection="1">
      <alignment horizontal="left" vertical="top" wrapText="1"/>
      <protection hidden="1"/>
    </xf>
    <xf numFmtId="0" fontId="6" fillId="4" borderId="35" xfId="0" applyFont="1" applyFill="1" applyBorder="1" applyAlignment="1" applyProtection="1">
      <alignment horizontal="left" vertical="top" wrapText="1"/>
      <protection hidden="1"/>
    </xf>
    <xf numFmtId="0" fontId="6" fillId="4" borderId="0" xfId="0" applyFont="1" applyFill="1" applyAlignment="1" applyProtection="1">
      <alignment horizontal="left" vertical="top" wrapText="1"/>
      <protection hidden="1"/>
    </xf>
    <xf numFmtId="0" fontId="6" fillId="4" borderId="30" xfId="0" applyFont="1" applyFill="1" applyBorder="1" applyAlignment="1" applyProtection="1">
      <alignment horizontal="left" vertical="top" wrapText="1"/>
      <protection hidden="1"/>
    </xf>
    <xf numFmtId="0" fontId="6" fillId="4" borderId="38" xfId="0" applyFont="1" applyFill="1" applyBorder="1" applyAlignment="1" applyProtection="1">
      <alignment horizontal="left" vertical="top" wrapText="1"/>
      <protection hidden="1"/>
    </xf>
    <xf numFmtId="0" fontId="6" fillId="4" borderId="24" xfId="0" applyFont="1" applyFill="1" applyBorder="1" applyAlignment="1" applyProtection="1">
      <alignment horizontal="left" vertical="top" wrapText="1"/>
      <protection hidden="1"/>
    </xf>
    <xf numFmtId="0" fontId="6" fillId="4" borderId="40" xfId="0" applyFont="1" applyFill="1" applyBorder="1" applyAlignment="1" applyProtection="1">
      <alignment horizontal="left" vertical="top" wrapText="1"/>
      <protection hidden="1"/>
    </xf>
    <xf numFmtId="0" fontId="39" fillId="18" borderId="27" xfId="0" applyFont="1" applyFill="1" applyBorder="1" applyAlignment="1" applyProtection="1">
      <alignment horizontal="left" vertical="top" wrapText="1"/>
      <protection hidden="1"/>
    </xf>
    <xf numFmtId="0" fontId="39" fillId="18" borderId="28" xfId="0" applyFont="1" applyFill="1" applyBorder="1" applyAlignment="1" applyProtection="1">
      <alignment horizontal="left" vertical="top" wrapText="1"/>
      <protection hidden="1"/>
    </xf>
    <xf numFmtId="0" fontId="39" fillId="18" borderId="29" xfId="0" applyFont="1" applyFill="1" applyBorder="1" applyAlignment="1" applyProtection="1">
      <alignment horizontal="left" vertical="top" wrapText="1"/>
      <protection hidden="1"/>
    </xf>
    <xf numFmtId="0" fontId="6" fillId="4" borderId="31" xfId="0" applyFont="1" applyFill="1" applyBorder="1" applyAlignment="1" applyProtection="1">
      <alignment horizontal="left" vertical="top" wrapText="1"/>
      <protection hidden="1"/>
    </xf>
    <xf numFmtId="0" fontId="0" fillId="4" borderId="0" xfId="0" applyFill="1" applyAlignment="1">
      <alignment horizontal="left" vertical="center" wrapText="1"/>
    </xf>
    <xf numFmtId="0" fontId="34" fillId="15" borderId="0" xfId="0" applyFont="1" applyFill="1" applyAlignment="1">
      <alignment horizontal="center" vertical="center" wrapText="1"/>
    </xf>
    <xf numFmtId="0" fontId="6" fillId="3" borderId="0" xfId="0" applyFont="1" applyFill="1" applyAlignment="1">
      <alignment horizontal="center" vertical="center" wrapText="1"/>
    </xf>
    <xf numFmtId="0" fontId="2" fillId="11" borderId="0" xfId="0" applyFont="1" applyFill="1" applyAlignment="1">
      <alignment horizontal="center" vertical="center"/>
    </xf>
    <xf numFmtId="0" fontId="0" fillId="7" borderId="0" xfId="0" applyFill="1" applyAlignment="1">
      <alignment horizontal="center" vertical="center" wrapText="1"/>
    </xf>
    <xf numFmtId="0" fontId="0" fillId="12" borderId="0" xfId="0" applyFill="1" applyAlignment="1">
      <alignment horizontal="center" vertical="center" wrapText="1"/>
    </xf>
    <xf numFmtId="0" fontId="35" fillId="13" borderId="0" xfId="0" applyFont="1" applyFill="1" applyAlignment="1">
      <alignment horizontal="center" vertical="center" wrapText="1"/>
    </xf>
    <xf numFmtId="0" fontId="19" fillId="2" borderId="27" xfId="0" applyFont="1" applyFill="1" applyBorder="1" applyAlignment="1" applyProtection="1">
      <alignment horizontal="left" vertical="top" wrapText="1"/>
      <protection hidden="1"/>
    </xf>
    <xf numFmtId="0" fontId="19" fillId="2" borderId="28" xfId="0" applyFont="1" applyFill="1" applyBorder="1" applyAlignment="1" applyProtection="1">
      <alignment horizontal="left" vertical="top" wrapText="1"/>
      <protection hidden="1"/>
    </xf>
    <xf numFmtId="0" fontId="6" fillId="4" borderId="33" xfId="0" applyFont="1" applyFill="1" applyBorder="1" applyAlignment="1" applyProtection="1">
      <alignment horizontal="left" vertical="top" wrapText="1"/>
      <protection hidden="1"/>
    </xf>
    <xf numFmtId="0" fontId="24" fillId="4" borderId="0" xfId="2" applyFill="1" applyAlignment="1">
      <alignment horizontal="left" vertical="center"/>
    </xf>
    <xf numFmtId="0" fontId="0" fillId="4" borderId="0" xfId="0" applyFill="1" applyAlignment="1">
      <alignment vertical="center" wrapText="1"/>
    </xf>
    <xf numFmtId="0" fontId="0" fillId="7" borderId="0" xfId="0" applyFill="1" applyAlignment="1">
      <alignment horizontal="left" vertical="center" wrapText="1"/>
    </xf>
    <xf numFmtId="0" fontId="6" fillId="12" borderId="0" xfId="0" applyFont="1" applyFill="1" applyAlignment="1">
      <alignment horizontal="left" vertical="center"/>
    </xf>
    <xf numFmtId="15" fontId="0" fillId="4" borderId="23" xfId="0" applyNumberFormat="1" applyFill="1" applyBorder="1" applyAlignment="1">
      <alignment horizontal="left" vertical="center"/>
    </xf>
    <xf numFmtId="15" fontId="0" fillId="4" borderId="0" xfId="0" applyNumberFormat="1" applyFill="1" applyAlignment="1">
      <alignment horizontal="left" vertical="center"/>
    </xf>
    <xf numFmtId="0" fontId="0" fillId="4" borderId="23" xfId="0" applyFill="1" applyBorder="1" applyAlignment="1">
      <alignment horizontal="left" vertical="center"/>
    </xf>
    <xf numFmtId="0" fontId="0" fillId="4" borderId="0" xfId="0" applyFill="1" applyAlignment="1">
      <alignment horizontal="left" vertical="center"/>
    </xf>
  </cellXfs>
  <cellStyles count="9">
    <cellStyle name="Berechnung 2" xfId="4" xr:uid="{032EA02F-B264-40E9-A9BF-4A4BCB8CC638}"/>
    <cellStyle name="Eingabe 2" xfId="3" xr:uid="{3F47C3CB-5E7F-4D39-846D-A87095D99086}"/>
    <cellStyle name="Ergebnis 2" xfId="5" xr:uid="{C10FEC8B-826E-4ACB-BC16-983FB1FD9835}"/>
    <cellStyle name="Link" xfId="2" builtinId="8"/>
    <cellStyle name="Normal 13" xfId="7" xr:uid="{1E5F7674-BCBA-4BDB-B152-EDEFB4FC3C70}"/>
    <cellStyle name="Standard" xfId="0" builtinId="0"/>
    <cellStyle name="Standard 2 2" xfId="1" xr:uid="{00000000-0005-0000-0000-000001000000}"/>
    <cellStyle name="Standard 2 2 2" xfId="8" xr:uid="{AEFED883-2CFA-41D0-8F7B-EED74AAF7506}"/>
    <cellStyle name="Standard 2 3" xfId="6" xr:uid="{E4A6AD72-9CB7-4C99-9684-067A16072807}"/>
  </cellStyles>
  <dxfs count="59">
    <dxf>
      <border diagonalUp="0" diagonalDown="0">
        <left style="thin">
          <color indexed="64"/>
        </left>
        <right/>
        <top style="thin">
          <color indexed="64"/>
        </top>
        <bottom style="thin">
          <color indexed="64"/>
        </bottom>
        <vertical/>
        <horizontal/>
      </border>
    </dxf>
    <dxf>
      <border diagonalUp="0" diagonalDown="0" outline="0">
        <left/>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Calibri"/>
        <family val="2"/>
        <scheme val="minor"/>
      </font>
      <numFmt numFmtId="2" formatCode="0.00"/>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5"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5"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2"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rgb="FF7F7F7F"/>
        </left>
        <right style="thin">
          <color indexed="64"/>
        </right>
        <top style="thin">
          <color indexed="64"/>
        </top>
        <bottom style="thin">
          <color indexed="64"/>
        </bottom>
      </border>
    </dxf>
    <dxf>
      <numFmt numFmtId="0" formatCode="General"/>
      <fill>
        <patternFill patternType="solid">
          <fgColor indexed="64"/>
          <bgColor theme="0"/>
        </patternFill>
      </fill>
    </dxf>
    <dxf>
      <border outline="0">
        <right style="thin">
          <color rgb="FF7F7F7F"/>
        </right>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auto="1"/>
        </top>
      </border>
    </dxf>
    <dxf>
      <border outline="0">
        <right style="medium">
          <color indexed="64"/>
        </right>
        <top style="medium">
          <color indexed="64"/>
        </top>
      </border>
    </dxf>
    <dxf>
      <font>
        <strike val="0"/>
        <outline val="0"/>
        <shadow val="0"/>
        <u val="none"/>
        <vertAlign val="baseline"/>
        <sz val="11"/>
        <name val="Calibri"/>
        <family val="2"/>
        <scheme val="minor"/>
      </font>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16"/>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Calibri"/>
        <family val="2"/>
        <scheme val="minor"/>
      </font>
      <numFmt numFmtId="164" formatCode="0.000"/>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solid">
          <fgColor indexed="64"/>
          <bgColor theme="0"/>
        </patternFill>
      </fill>
      <alignment horizontal="center" vertical="center" textRotation="0" wrapText="0" indent="0" justifyLastLine="0" shrinkToFit="0" readingOrder="0"/>
      <border diagonalUp="0" diagonalDown="0" outline="0">
        <left style="thin">
          <color rgb="FF7F7F7F"/>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00"/>
      <fill>
        <patternFill patternType="solid">
          <fgColor indexed="64"/>
          <bgColor theme="5" tint="0.79998168889431442"/>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rgb="FF7F7F7F"/>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164" formatCode="0.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rgb="FF7F7F7F"/>
        </left>
        <right style="thin">
          <color indexed="64"/>
        </right>
        <top style="thin">
          <color indexed="64"/>
        </top>
        <bottom style="thin">
          <color indexed="64"/>
        </bottom>
      </border>
    </dxf>
    <dxf>
      <fill>
        <patternFill patternType="solid">
          <fgColor indexed="64"/>
          <bgColor theme="0"/>
        </patternFill>
      </fill>
    </dxf>
    <dxf>
      <border outline="0">
        <right style="thin">
          <color rgb="FF7F7F7F"/>
        </right>
      </border>
    </dxf>
    <dxf>
      <font>
        <b val="0"/>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1" diagonalDown="1">
        <left style="thin">
          <color indexed="64"/>
        </left>
        <right style="thin">
          <color indexed="64"/>
        </right>
        <top style="thin">
          <color indexed="64"/>
        </top>
        <bottom style="thin">
          <color indexed="64"/>
        </bottom>
        <diagonal style="thin">
          <color indexed="64"/>
        </diagonal>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5"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thin">
          <color auto="1"/>
        </top>
      </border>
    </dxf>
    <dxf>
      <border>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none"/>
      </font>
      <fill>
        <patternFill patternType="solid">
          <fgColor rgb="FF000000"/>
          <bgColor rgb="FFFFFFFF"/>
        </patternFill>
      </fill>
    </dxf>
    <dxf>
      <border outline="0">
        <bottom style="thin">
          <color rgb="FF000000"/>
        </bottom>
      </border>
    </dxf>
    <dxf>
      <font>
        <b val="0"/>
        <i val="0"/>
        <strike val="0"/>
        <condense val="0"/>
        <extend val="0"/>
        <outline val="0"/>
        <shadow val="0"/>
        <u val="none"/>
        <vertAlign val="baseline"/>
        <sz val="16"/>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F2F2F2"/>
      <color rgb="FF7F7FBB"/>
      <color rgb="FF3F3F76"/>
      <color rgb="FFFFCC99"/>
      <color rgb="FFEFF9FF"/>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73</xdr:row>
      <xdr:rowOff>152405</xdr:rowOff>
    </xdr:from>
    <xdr:to>
      <xdr:col>3</xdr:col>
      <xdr:colOff>641125</xdr:colOff>
      <xdr:row>76</xdr:row>
      <xdr:rowOff>54534</xdr:rowOff>
    </xdr:to>
    <xdr:pic>
      <xdr:nvPicPr>
        <xdr:cNvPr id="20" name="Grafik 19">
          <a:extLst>
            <a:ext uri="{FF2B5EF4-FFF2-40B4-BE49-F238E27FC236}">
              <a16:creationId xmlns:a16="http://schemas.microsoft.com/office/drawing/2014/main" id="{878552C0-DD8C-4A1D-8C2F-D2651750A5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b="88454"/>
        <a:stretch/>
      </xdr:blipFill>
      <xdr:spPr>
        <a:xfrm>
          <a:off x="523875" y="10696580"/>
          <a:ext cx="1800000" cy="473629"/>
        </a:xfrm>
        <a:prstGeom prst="rect">
          <a:avLst/>
        </a:prstGeom>
      </xdr:spPr>
    </xdr:pic>
    <xdr:clientData/>
  </xdr:twoCellAnchor>
  <xdr:twoCellAnchor editAs="oneCell">
    <xdr:from>
      <xdr:col>3</xdr:col>
      <xdr:colOff>533400</xdr:colOff>
      <xdr:row>73</xdr:row>
      <xdr:rowOff>171450</xdr:rowOff>
    </xdr:from>
    <xdr:to>
      <xdr:col>6</xdr:col>
      <xdr:colOff>50575</xdr:colOff>
      <xdr:row>76</xdr:row>
      <xdr:rowOff>12538</xdr:rowOff>
    </xdr:to>
    <xdr:pic>
      <xdr:nvPicPr>
        <xdr:cNvPr id="21" name="Grafik 20">
          <a:extLst>
            <a:ext uri="{FF2B5EF4-FFF2-40B4-BE49-F238E27FC236}">
              <a16:creationId xmlns:a16="http://schemas.microsoft.com/office/drawing/2014/main" id="{E2FE7CDD-3436-4C6D-84C9-6817B938F8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8787" b="71233"/>
        <a:stretch/>
      </xdr:blipFill>
      <xdr:spPr>
        <a:xfrm>
          <a:off x="2219325" y="10715625"/>
          <a:ext cx="1800000" cy="409413"/>
        </a:xfrm>
        <a:prstGeom prst="rect">
          <a:avLst/>
        </a:prstGeom>
      </xdr:spPr>
    </xdr:pic>
    <xdr:clientData/>
  </xdr:twoCellAnchor>
  <xdr:twoCellAnchor editAs="oneCell">
    <xdr:from>
      <xdr:col>11</xdr:col>
      <xdr:colOff>19050</xdr:colOff>
      <xdr:row>73</xdr:row>
      <xdr:rowOff>142876</xdr:rowOff>
    </xdr:from>
    <xdr:to>
      <xdr:col>13</xdr:col>
      <xdr:colOff>298225</xdr:colOff>
      <xdr:row>76</xdr:row>
      <xdr:rowOff>25776</xdr:rowOff>
    </xdr:to>
    <xdr:pic>
      <xdr:nvPicPr>
        <xdr:cNvPr id="22" name="Grafik 21">
          <a:extLst>
            <a:ext uri="{FF2B5EF4-FFF2-40B4-BE49-F238E27FC236}">
              <a16:creationId xmlns:a16="http://schemas.microsoft.com/office/drawing/2014/main" id="{EB9EEB3A-E1A0-4951-A52E-2CFD613B47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71624" b="17221"/>
        <a:stretch/>
      </xdr:blipFill>
      <xdr:spPr>
        <a:xfrm>
          <a:off x="7800975" y="10687051"/>
          <a:ext cx="1800000" cy="457575"/>
        </a:xfrm>
        <a:prstGeom prst="rect">
          <a:avLst/>
        </a:prstGeom>
      </xdr:spPr>
    </xdr:pic>
    <xdr:clientData/>
  </xdr:twoCellAnchor>
  <xdr:twoCellAnchor editAs="oneCell">
    <xdr:from>
      <xdr:col>8</xdr:col>
      <xdr:colOff>400050</xdr:colOff>
      <xdr:row>73</xdr:row>
      <xdr:rowOff>133351</xdr:rowOff>
    </xdr:from>
    <xdr:to>
      <xdr:col>10</xdr:col>
      <xdr:colOff>679225</xdr:colOff>
      <xdr:row>76</xdr:row>
      <xdr:rowOff>19426</xdr:rowOff>
    </xdr:to>
    <xdr:pic>
      <xdr:nvPicPr>
        <xdr:cNvPr id="23" name="Grafik 22">
          <a:extLst>
            <a:ext uri="{FF2B5EF4-FFF2-40B4-BE49-F238E27FC236}">
              <a16:creationId xmlns:a16="http://schemas.microsoft.com/office/drawing/2014/main" id="{88317BC5-89AA-4597-8D87-4A8458E3A2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53425" b="35420"/>
        <a:stretch/>
      </xdr:blipFill>
      <xdr:spPr>
        <a:xfrm>
          <a:off x="5895975" y="10677526"/>
          <a:ext cx="1800000" cy="457575"/>
        </a:xfrm>
        <a:prstGeom prst="rect">
          <a:avLst/>
        </a:prstGeom>
      </xdr:spPr>
    </xdr:pic>
    <xdr:clientData/>
  </xdr:twoCellAnchor>
  <xdr:twoCellAnchor editAs="oneCell">
    <xdr:from>
      <xdr:col>6</xdr:col>
      <xdr:colOff>247650</xdr:colOff>
      <xdr:row>73</xdr:row>
      <xdr:rowOff>123825</xdr:rowOff>
    </xdr:from>
    <xdr:to>
      <xdr:col>8</xdr:col>
      <xdr:colOff>526825</xdr:colOff>
      <xdr:row>76</xdr:row>
      <xdr:rowOff>45185</xdr:rowOff>
    </xdr:to>
    <xdr:pic>
      <xdr:nvPicPr>
        <xdr:cNvPr id="24" name="Grafik 23">
          <a:extLst>
            <a:ext uri="{FF2B5EF4-FFF2-40B4-BE49-F238E27FC236}">
              <a16:creationId xmlns:a16="http://schemas.microsoft.com/office/drawing/2014/main" id="{60209B94-0CED-4B6A-9EF1-FAC0BFA0A0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35421" b="52641"/>
        <a:stretch/>
      </xdr:blipFill>
      <xdr:spPr>
        <a:xfrm>
          <a:off x="4219575" y="10668000"/>
          <a:ext cx="1800000" cy="489685"/>
        </a:xfrm>
        <a:prstGeom prst="rect">
          <a:avLst/>
        </a:prstGeom>
      </xdr:spPr>
    </xdr:pic>
    <xdr:clientData/>
  </xdr:twoCellAnchor>
  <xdr:twoCellAnchor editAs="oneCell">
    <xdr:from>
      <xdr:col>13</xdr:col>
      <xdr:colOff>523875</xdr:colOff>
      <xdr:row>73</xdr:row>
      <xdr:rowOff>123826</xdr:rowOff>
    </xdr:from>
    <xdr:to>
      <xdr:col>16</xdr:col>
      <xdr:colOff>37875</xdr:colOff>
      <xdr:row>76</xdr:row>
      <xdr:rowOff>2750</xdr:rowOff>
    </xdr:to>
    <xdr:pic>
      <xdr:nvPicPr>
        <xdr:cNvPr id="25" name="Grafik 24">
          <a:extLst>
            <a:ext uri="{FF2B5EF4-FFF2-40B4-BE49-F238E27FC236}">
              <a16:creationId xmlns:a16="http://schemas.microsoft.com/office/drawing/2014/main" id="{ACADA08B-9BF4-4788-95D1-57B6A11B8D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89433"/>
        <a:stretch/>
      </xdr:blipFill>
      <xdr:spPr>
        <a:xfrm>
          <a:off x="9829800" y="10668001"/>
          <a:ext cx="1800000" cy="43349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2B50FB-B88C-418D-BF15-7723F48205D2}" name="Tabelle27" displayName="Tabelle27" ref="A4:T69" totalsRowShown="0" headerRowDxfId="58" dataDxfId="56" headerRowBorderDxfId="57" tableBorderDxfId="55" totalsRowBorderDxfId="54">
  <autoFilter ref="A4:T69" xr:uid="{00000000-0009-0000-0100-000002000000}"/>
  <tableColumns count="20">
    <tableColumn id="1" xr3:uid="{F88BD1C3-DBE4-4A19-A549-D37CE7E77C87}" name="Abfallschlüssel-nummer" dataDxfId="53"/>
    <tableColumn id="2" xr3:uid="{62320F03-5C1C-4137-A77E-366A070A2347}" name="Gefährlicher Abfall " dataDxfId="52">
      <calculatedColumnFormula>IF(MID(A5,7,1)="*","*","")</calculatedColumnFormula>
    </tableColumn>
    <tableColumn id="3" xr3:uid="{6B30723E-0B36-4E6D-A86A-D0B3FB4AC7FC}" name="Gefährlicher Abfall (Text) " dataDxfId="51">
      <calculatedColumnFormula>IF(B5="*","gefährlich","nicht gefährlich")</calculatedColumnFormula>
    </tableColumn>
    <tableColumn id="5" xr3:uid="{E03D6209-BC4F-4054-AE0A-A3956ED8F8B4}" name="Abfallbezeichnung" dataDxfId="50"/>
    <tableColumn id="6" xr3:uid="{9F22A550-8F0C-4332-ABC8-8644774DD765}" name="Entsorger" dataDxfId="49" dataCellStyle="Eingabe 2"/>
    <tableColumn id="7" xr3:uid="{361925E3-450D-4FC3-90C0-F9E8959A141C}" name="Verwertung/ Beseitigung" dataDxfId="48" dataCellStyle="Eingabe 2"/>
    <tableColumn id="8" xr3:uid="{FDC9E020-4CE9-4292-B39F-986E5926AF1E}" name="Bemerkung" dataDxfId="47" dataCellStyle="Eingabe 2"/>
    <tableColumn id="9" xr3:uid="{E64ED6F3-D908-491E-AFB3-F45458426EEE}" name="Menge_x000a_(t/a)" dataDxfId="46" dataCellStyle="Eingabe 2"/>
    <tableColumn id="18" xr3:uid="{524F20F8-892F-4693-B9A3-F8E8DD855A57}" name="Menge Trocken-rückstand_x000a_(t/a)" dataDxfId="45" dataCellStyle="Eingabe 2"/>
    <tableColumn id="20" xr3:uid="{9D6595C2-2BE0-4BC0-926E-C1F9DA33637A}" name="Anzahl Transporte" dataDxfId="44" dataCellStyle="Eingabe 2"/>
    <tableColumn id="19" xr3:uid="{F551E5B9-AAB9-47FC-9962-C16CB93D3AA0}" name="Menge pro Transport (t)" dataDxfId="43" dataCellStyle="Eingabe 2"/>
    <tableColumn id="10" xr3:uid="{20366D02-AEEF-454D-89C2-03A1B6E5F8F3}" name="Transportweg zur Entsorgungsanlage Hin und Rückweg_x000a_(km)" dataDxfId="42" dataCellStyle="Eingabe 2"/>
    <tableColumn id="4" xr3:uid="{5803E7D2-4850-46E3-A2AB-C4DE45C63017}" name="Transportmittel" dataDxfId="41" dataCellStyle="Eingabe 2"/>
    <tableColumn id="11" xr3:uid="{F7731AE6-9400-42D5-8E8C-25E68066811D}" name="Emissionsfaktor Transport_x000a_(kg CO2 eq/tkm)" dataDxfId="40" dataCellStyle="Berechnung 2">
      <calculatedColumnFormula>IFERROR(VLOOKUP(Tabelle27[[#This Row],[Transportmittel]],Emissionsfaktoren!$N$2:$P$11,3,FALSE),"")</calculatedColumnFormula>
    </tableColumn>
    <tableColumn id="12" xr3:uid="{A167AACE-3996-4EDC-A18A-12B17D95B1DA}" name="Quelle Emissionsfaktor Transport" dataDxfId="39"/>
    <tableColumn id="13" xr3:uid="{1159EF79-F4F3-4728-8923-C24FCCFCFB2C}" name="Emissionen Transport_x000a_(t CO2 eq/a)" dataDxfId="38" dataCellStyle="Berechnung 2">
      <calculatedColumnFormula>IFERROR((Tabelle27[[#This Row],[Menge pro Transport (t)]]*Tabelle27[[#This Row],[Transportweg zur Entsorgungsanlage Hin und Rückweg
(km)]]*Tabelle27[[#This Row],[Emissionsfaktor Transport
(kg CO2 eq/tkm)]]/1000)*Tabelle27[[#This Row],[Anzahl Transporte]],"")</calculatedColumnFormula>
    </tableColumn>
    <tableColumn id="14" xr3:uid="{8CF7D5A1-9B1E-4D0C-9CE7-BF44EBAE8077}" name="Emissionsfaktor Behandlung_x000a_(t CO2 eq/t)" dataDxfId="37">
      <calculatedColumnFormula>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calculatedColumnFormula>
    </tableColumn>
    <tableColumn id="15" xr3:uid="{7DB3C4B3-22F2-4950-8762-623E33D27A27}" name="Quelle Emissionsfaktor Behandlung" dataDxfId="36">
      <calculatedColumnFormula>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calculatedColumnFormula>
    </tableColumn>
    <tableColumn id="16" xr3:uid="{CB29A20A-E966-437F-9DD0-AF7ADAA42887}" name="Emissionen Behandlung_x000a_(t CO2 eq/a)" dataDxfId="35" dataCellStyle="Berechnung 2">
      <calculatedColumnFormula>IFERROR(Tabelle27[[#This Row],[Menge
(t/a)]]*Tabelle27[[#This Row],[Emissionsfaktor Behandlung
(t CO2 eq/t)]],"")</calculatedColumnFormula>
    </tableColumn>
    <tableColumn id="17" xr3:uid="{E64C1518-EAE2-460E-9DA6-ACF294C1F6EC}" name="Emissionen sonstige Abfallentsorgung gesamt _x000a_(t CO2 eq/a)" dataDxfId="34">
      <calculatedColumnFormula>IF(Tabelle27[[#This Row],[Emissionen Behandlung
(t CO2 eq/a)]]="",0,Tabelle27[[#This Row],[Emissionen Behandlung
(t CO2 eq/a)]])+IF(Tabelle27[[#This Row],[Emissionen Transport
(t CO2 eq/a)]]="",0,Tabelle27[[#This Row],[Emissionen Transport
(t CO2 eq/a)]])</calculatedColumnFormula>
    </tableColumn>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A4:S59" totalsRowShown="0" headerRowDxfId="33" dataDxfId="31" headerRowBorderDxfId="32" tableBorderDxfId="30" totalsRowBorderDxfId="29">
  <autoFilter ref="A4:S59" xr:uid="{00000000-0009-0000-0100-000002000000}"/>
  <tableColumns count="19">
    <tableColumn id="1" xr3:uid="{00000000-0010-0000-0000-000001000000}" name="Abfallschlüssel-nummer" dataDxfId="28"/>
    <tableColumn id="2" xr3:uid="{00000000-0010-0000-0000-000002000000}" name="Gefährlicher Abfall " dataDxfId="27">
      <calculatedColumnFormula>IF(MID(A5,7,1)="*","*","")</calculatedColumnFormula>
    </tableColumn>
    <tableColumn id="3" xr3:uid="{00000000-0010-0000-0000-000003000000}" name="Gefährlicher Abfall (Text) " dataDxfId="26">
      <calculatedColumnFormula>IF(B5="*","gefährlich","nicht gefährlich")</calculatedColumnFormula>
    </tableColumn>
    <tableColumn id="5" xr3:uid="{00000000-0010-0000-0000-000005000000}" name="Abfallbezeichnung" dataDxfId="25"/>
    <tableColumn id="6" xr3:uid="{00000000-0010-0000-0000-000006000000}" name="Entsorger" dataDxfId="24"/>
    <tableColumn id="7" xr3:uid="{00000000-0010-0000-0000-000007000000}" name="Verwertung/ Beseitigung" dataDxfId="23" dataCellStyle="Standard 2 2"/>
    <tableColumn id="8" xr3:uid="{00000000-0010-0000-0000-000008000000}" name="Bemerkung" dataDxfId="22"/>
    <tableColumn id="9" xr3:uid="{00000000-0010-0000-0000-000009000000}" name="Menge_x000a_(t/a)" dataDxfId="21"/>
    <tableColumn id="19" xr3:uid="{30A97F95-F83B-4FEE-929B-5BA925CBCF0A}" name="Anzahl Transporte" dataDxfId="20" dataCellStyle="Eingabe 2"/>
    <tableColumn id="18" xr3:uid="{330D85AE-1BB8-4BD1-9D2E-7BD9A2CD2DEB}" name="Menge pro Transport (t)" dataDxfId="19" dataCellStyle="Eingabe 2">
      <calculatedColumnFormula>IFERROR(Tabelle2[[#This Row],[Menge
(t/a)]]/Tabelle2[[#This Row],[Anzahl Transporte]],"")</calculatedColumnFormula>
    </tableColumn>
    <tableColumn id="10" xr3:uid="{00000000-0010-0000-0000-00000A000000}" name="Transportweg zur Entsorgungsanlage Hin- und Rückweg_x000a_(km)" dataDxfId="18"/>
    <tableColumn id="4" xr3:uid="{CFED0354-5441-482B-9F11-747F4CBADB14}" name="Transportmittel" dataDxfId="17"/>
    <tableColumn id="11" xr3:uid="{00000000-0010-0000-0000-00000B000000}" name="Emissionsfaktor Transport_x000a_(kg CO2 eq/tkm)" dataDxfId="16">
      <calculatedColumnFormula>IFERROR(VLOOKUP(Tabelle2[[#This Row],[Transportmittel]],Emissionsfaktoren!$N$2:$P$11,3,FALSE),"")</calculatedColumnFormula>
    </tableColumn>
    <tableColumn id="12" xr3:uid="{00000000-0010-0000-0000-00000C000000}" name="Quelle Emissionsfaktor Transport" dataDxfId="15"/>
    <tableColumn id="13" xr3:uid="{00000000-0010-0000-0000-00000D000000}" name="Emissionen Transport_x000a_(t CO2 eq/a)" dataDxfId="14">
      <calculatedColumnFormula>IFERROR((Tabelle2[[#This Row],[Menge pro Transport (t)]]*Tabelle2[[#This Row],[Transportweg zur Entsorgungsanlage Hin- und Rückweg
(km)]]*Tabelle2[[#This Row],[Emissionsfaktor Transport
(kg CO2 eq/tkm)]]/1000)*Tabelle2[[#This Row],[Anzahl Transporte]],"")</calculatedColumnFormula>
    </tableColumn>
    <tableColumn id="14" xr3:uid="{00000000-0010-0000-0000-00000E000000}" name="Emissionsfaktor Behandlung_x000a_(t CO2 eq/t)" dataDxfId="13">
      <calculatedColumnFormula>IF(VLOOKUP(Tabelle2[[#This Row],[Abfallschlüssel-nummer]],Emissionsfaktoren!$A$2:$K$67,MATCH(Tabelle2[[#This Row],[Verwertung/ Beseitigung]],Emissionsfaktoren!$A$1:$K$1,0)+1,FALSE)=0,"",VLOOKUP(Tabelle2[[#This Row],[Abfallschlüssel-nummer]],Emissionsfaktoren!$A$2:$K$67,MATCH(Tabelle2[[#This Row],[Verwertung/ Beseitigung]],Emissionsfaktoren!$A$1:$K$1,0)+1,FALSE))</calculatedColumnFormula>
    </tableColumn>
    <tableColumn id="15" xr3:uid="{00000000-0010-0000-0000-00000F000000}" name="Quelle Emissionsfaktor Behandlung" dataDxfId="12">
      <calculatedColumnFormula>IF(VLOOKUP(Tabelle2[[#This Row],[Abfallschlüssel-nummer]],Emissionsfaktoren!$A$2:$K$67,MATCH(Tabelle2[[#This Row],[Verwertung/ Beseitigung]],Emissionsfaktoren!$A$1:$K$1,0)+2,FALSE)=0,"",VLOOKUP(Tabelle2[[#This Row],[Abfallschlüssel-nummer]],Emissionsfaktoren!$A$2:$K$67,MATCH(Tabelle2[[#This Row],[Verwertung/ Beseitigung]],Emissionsfaktoren!$A$1:$K$1,0)+2,FALSE))</calculatedColumnFormula>
    </tableColumn>
    <tableColumn id="16" xr3:uid="{00000000-0010-0000-0000-000010000000}" name="Emissionen Behandlung_x000a_(t CO2 eq/a)" dataDxfId="11">
      <calculatedColumnFormula>IFERROR(Tabelle2[[#This Row],[Menge
(t/a)]]*Tabelle2[[#This Row],[Emissionsfaktor Behandlung
(t CO2 eq/t)]],"")</calculatedColumnFormula>
    </tableColumn>
    <tableColumn id="17" xr3:uid="{00000000-0010-0000-0000-000011000000}" name="Emission gesamt_x000a_(t CO2 eq/a)" dataDxfId="10">
      <calculatedColumnFormula>IF(Tabelle2[[#This Row],[Emissionen Behandlung
(t CO2 eq/a)]]="",0,Tabelle2[[#This Row],[Emissionen Behandlung
(t CO2 eq/a)]])+IF(Tabelle2[[#This Row],[Emissionen Transport
(t CO2 eq/a)]]="",0,Tabelle2[[#This Row],[Emissionen Transport
(t CO2 eq/a)]])</calculatedColumnFormula>
    </tableColumn>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le3" displayName="Tabelle3" ref="A5:F33" totalsRowShown="0" headerRowDxfId="9" headerRowBorderDxfId="8" tableBorderDxfId="7" totalsRowBorderDxfId="6">
  <tableColumns count="6">
    <tableColumn id="1" xr3:uid="{00000000-0010-0000-0200-000001000000}" name="Kurztitel" dataDxfId="5"/>
    <tableColumn id="2" xr3:uid="{00000000-0010-0000-0200-000002000000}" name="Beschreibung" dataDxfId="4"/>
    <tableColumn id="3" xr3:uid="{00000000-0010-0000-0200-000003000000}" name="Beseitigungs- oder Verwertungsverfahren" dataDxfId="3">
      <calculatedColumnFormula>MID(A6,1,1)</calculatedColumnFormula>
    </tableColumn>
    <tableColumn id="5" xr3:uid="{00000000-0010-0000-0200-000005000000}" name="Zuordung in die Abfallhierarchie" dataDxfId="2"/>
    <tableColumn id="7" xr3:uid="{00000000-0010-0000-0200-000007000000}" name="Bilanzierung in Scope 3 [ja/nein]" dataDxfId="1">
      <calculatedColumnFormula>IF(OR(D6="Beseitigung",D6="stoffliche Verwertung"),"ja",IF(OR(D6="energetische Verwertung",D6="Wiederverwendung",D6="Recycling"),"nein",""))</calculatedColumnFormula>
    </tableColumn>
    <tableColumn id="8" xr3:uid="{00000000-0010-0000-0200-000008000000}" name="Transport " dataDxfId="0"/>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k.bayern.de/service/erhebungen/bauen_wohnen/abfall/abfallarten/index.php" TargetMode="External"/><Relationship Id="rId2" Type="http://schemas.openxmlformats.org/officeDocument/2006/relationships/hyperlink" Target="https://www.statistik.bayern.de/service/erhebungen/bauen_wohnen/abfall/abfallarten/index.php" TargetMode="External"/><Relationship Id="rId1" Type="http://schemas.openxmlformats.org/officeDocument/2006/relationships/hyperlink" Target="https://www.hansewasser.de/unternehmen/scope-3-leitfaden"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hansewasser.de/service/downloads/2024-05_emissionsfaktoren_spezifisch.xlsx" TargetMode="External"/><Relationship Id="rId18" Type="http://schemas.openxmlformats.org/officeDocument/2006/relationships/hyperlink" Target="https://www.hansewasser.de/service/downloads/2024-05_emissionsfaktoren_spezifisch.xlsx" TargetMode="External"/><Relationship Id="rId26" Type="http://schemas.openxmlformats.org/officeDocument/2006/relationships/hyperlink" Target="https://www.hansewasser.de/service/downloads/2024-05_emissionsfaktoren_spezifisch.xlsx" TargetMode="External"/><Relationship Id="rId3" Type="http://schemas.openxmlformats.org/officeDocument/2006/relationships/hyperlink" Target="https://www.hansewasser.de/service/downloads/2024-05_emissionsfaktoren_spezifisch.xlsx" TargetMode="External"/><Relationship Id="rId21" Type="http://schemas.openxmlformats.org/officeDocument/2006/relationships/hyperlink" Target="https://www.hansewasser.de/service/downloads/2024-05_emissionsfaktoren_spezifisch.xlsx" TargetMode="External"/><Relationship Id="rId7" Type="http://schemas.openxmlformats.org/officeDocument/2006/relationships/hyperlink" Target="https://www.hansewasser.de/service/downloads/2024-05_emissionsfaktoren_spezifisch.xlsx" TargetMode="External"/><Relationship Id="rId12" Type="http://schemas.openxmlformats.org/officeDocument/2006/relationships/hyperlink" Target="https://www.hansewasser.de/service/downloads/2024-05_emissionsfaktoren_spezifisch.xlsx" TargetMode="External"/><Relationship Id="rId17" Type="http://schemas.openxmlformats.org/officeDocument/2006/relationships/hyperlink" Target="https://www.hansewasser.de/service/downloads/2024-05_emissionsfaktoren_spezifisch.xlsx" TargetMode="External"/><Relationship Id="rId25" Type="http://schemas.openxmlformats.org/officeDocument/2006/relationships/hyperlink" Target="https://www.hansewasser.de/service/downloads/2024-05_emissionsfaktoren_spezifisch.xlsx" TargetMode="External"/><Relationship Id="rId33" Type="http://schemas.openxmlformats.org/officeDocument/2006/relationships/printerSettings" Target="../printerSettings/printerSettings4.bin"/><Relationship Id="rId2" Type="http://schemas.openxmlformats.org/officeDocument/2006/relationships/hyperlink" Target="https://www.hansewasser.de/service/downloads/2024-05_emissionsfaktoren_spezifisch.xlsx" TargetMode="External"/><Relationship Id="rId16" Type="http://schemas.openxmlformats.org/officeDocument/2006/relationships/hyperlink" Target="https://www.hansewasser.de/service/downloads/2024-05_emissionsfaktoren_spezifisch.xlsx" TargetMode="External"/><Relationship Id="rId20" Type="http://schemas.openxmlformats.org/officeDocument/2006/relationships/hyperlink" Target="https://www.hansewasser.de/service/downloads/2024-05_emissionsfaktoren_spezifisch.xlsx" TargetMode="External"/><Relationship Id="rId29" Type="http://schemas.openxmlformats.org/officeDocument/2006/relationships/hyperlink" Target="https://www.hansewasser.de/service/downloads/2024-05_emissionsfaktoren_spezifisch.xlsx" TargetMode="External"/><Relationship Id="rId1" Type="http://schemas.openxmlformats.org/officeDocument/2006/relationships/hyperlink" Target="https://gwagtop.sharepoint.com/:x:/s/Dekarbonisierung/EanPGAkzNwxKunw-EqHdeIgBvD1UWVmTrzzIFezKPeDGBA?email=Carina.heuver%40gelsenwasser.de&amp;e=Tq4eQd" TargetMode="External"/><Relationship Id="rId6" Type="http://schemas.openxmlformats.org/officeDocument/2006/relationships/hyperlink" Target="https://www.hansewasser.de/service/downloads/2024-05_emissionsfaktoren_spezifisch.xlsx" TargetMode="External"/><Relationship Id="rId11" Type="http://schemas.openxmlformats.org/officeDocument/2006/relationships/hyperlink" Target="https://www.hansewasser.de/service/downloads/2024-05_emissionsfaktoren_spezifisch.xlsx" TargetMode="External"/><Relationship Id="rId24" Type="http://schemas.openxmlformats.org/officeDocument/2006/relationships/hyperlink" Target="https://www.hansewasser.de/service/downloads/2024-05_emissionsfaktoren_spezifisch.xlsx" TargetMode="External"/><Relationship Id="rId32" Type="http://schemas.openxmlformats.org/officeDocument/2006/relationships/hyperlink" Target="https://www.hansewasser.de/service/downloads/2024-05_emissionsfaktoren_spezifisch.xlsx" TargetMode="External"/><Relationship Id="rId5" Type="http://schemas.openxmlformats.org/officeDocument/2006/relationships/hyperlink" Target="https://www.hansewasser.de/service/downloads/2024-05_emissionsfaktoren_spezifisch.xlsx" TargetMode="External"/><Relationship Id="rId15" Type="http://schemas.openxmlformats.org/officeDocument/2006/relationships/hyperlink" Target="https://www.hansewasser.de/service/downloads/2024-05_emissionsfaktoren_spezifisch.xlsx" TargetMode="External"/><Relationship Id="rId23" Type="http://schemas.openxmlformats.org/officeDocument/2006/relationships/hyperlink" Target="https://www.hansewasser.de/service/downloads/2024-05_emissionsfaktoren_spezifisch.xlsx" TargetMode="External"/><Relationship Id="rId28" Type="http://schemas.openxmlformats.org/officeDocument/2006/relationships/hyperlink" Target="https://www.hansewasser.de/service/downloads/2024-05_emissionsfaktoren_spezifisch.xlsx" TargetMode="External"/><Relationship Id="rId10" Type="http://schemas.openxmlformats.org/officeDocument/2006/relationships/hyperlink" Target="https://www.hansewasser.de/service/downloads/2024-05_emissionsfaktoren_spezifisch.xlsx" TargetMode="External"/><Relationship Id="rId19" Type="http://schemas.openxmlformats.org/officeDocument/2006/relationships/hyperlink" Target="https://www.hansewasser.de/service/downloads/2024-05_emissionsfaktoren_spezifisch.xlsx" TargetMode="External"/><Relationship Id="rId31" Type="http://schemas.openxmlformats.org/officeDocument/2006/relationships/hyperlink" Target="https://www.hansewasser.de/service/downloads/2024-05_emissionsfaktoren_spezifisch.xlsx" TargetMode="External"/><Relationship Id="rId4" Type="http://schemas.openxmlformats.org/officeDocument/2006/relationships/hyperlink" Target="https://www.hansewasser.de/service/downloads/2024-05_emissionsfaktoren_spezifisch.xlsx" TargetMode="External"/><Relationship Id="rId9" Type="http://schemas.openxmlformats.org/officeDocument/2006/relationships/hyperlink" Target="https://www.hansewasser.de/service/downloads/2024-05_emissionsfaktoren_spezifisch.xlsx" TargetMode="External"/><Relationship Id="rId14" Type="http://schemas.openxmlformats.org/officeDocument/2006/relationships/hyperlink" Target="https://www.hansewasser.de/service/downloads/2024-05_emissionsfaktoren_spezifisch.xlsx" TargetMode="External"/><Relationship Id="rId22" Type="http://schemas.openxmlformats.org/officeDocument/2006/relationships/hyperlink" Target="https://www.hansewasser.de/service/downloads/2024-05_emissionsfaktoren_spezifisch.xlsx" TargetMode="External"/><Relationship Id="rId27" Type="http://schemas.openxmlformats.org/officeDocument/2006/relationships/hyperlink" Target="https://www.hansewasser.de/service/downloads/2024-05_emissionsfaktoren_spezifisch.xlsx" TargetMode="External"/><Relationship Id="rId30" Type="http://schemas.openxmlformats.org/officeDocument/2006/relationships/hyperlink" Target="https://www.hansewasser.de/service/downloads/2024-05_emissionsfaktoren_spezifisch.xlsx" TargetMode="External"/><Relationship Id="rId8" Type="http://schemas.openxmlformats.org/officeDocument/2006/relationships/hyperlink" Target="https://www.hansewasser.de/service/downloads/2024-05_emissionsfaktoren_spezifisch.xlsx"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25FEC-0A6B-4A4E-AB27-9483AB89F2FC}">
  <sheetPr>
    <tabColor theme="0" tint="-0.499984740745262"/>
  </sheetPr>
  <dimension ref="A2:R77"/>
  <sheetViews>
    <sheetView zoomScaleNormal="100" workbookViewId="0">
      <selection activeCell="D8" sqref="D8"/>
    </sheetView>
  </sheetViews>
  <sheetFormatPr baseColWidth="10" defaultColWidth="11.42578125" defaultRowHeight="15" x14ac:dyDescent="0.25"/>
  <cols>
    <col min="1" max="1" width="3.7109375" customWidth="1"/>
    <col min="2" max="2" width="3.85546875" customWidth="1"/>
    <col min="3" max="3" width="17.7109375" customWidth="1"/>
  </cols>
  <sheetData>
    <row r="2" spans="1:17" x14ac:dyDescent="0.25">
      <c r="B2" s="110"/>
      <c r="C2" s="110"/>
      <c r="D2" s="110"/>
      <c r="E2" s="110"/>
      <c r="F2" s="110"/>
      <c r="G2" s="110"/>
      <c r="H2" s="110"/>
      <c r="I2" s="110"/>
      <c r="J2" s="110"/>
      <c r="K2" s="110"/>
      <c r="L2" s="110"/>
      <c r="M2" s="110"/>
      <c r="N2" s="110"/>
      <c r="O2" s="110"/>
      <c r="P2" s="110"/>
      <c r="Q2" s="110"/>
    </row>
    <row r="3" spans="1:17" ht="28.5" x14ac:dyDescent="0.25">
      <c r="B3" s="110"/>
      <c r="C3" s="123" t="s">
        <v>309</v>
      </c>
      <c r="D3" s="110"/>
      <c r="E3" s="110"/>
      <c r="F3" s="110"/>
      <c r="G3" s="110"/>
      <c r="H3" s="110"/>
      <c r="I3" s="110"/>
      <c r="J3" s="110"/>
      <c r="K3" s="110"/>
      <c r="L3" s="110"/>
      <c r="M3" s="110"/>
      <c r="N3" s="110"/>
      <c r="O3" s="110"/>
      <c r="P3" s="110"/>
      <c r="Q3" s="110"/>
    </row>
    <row r="4" spans="1:17" ht="26.25" x14ac:dyDescent="0.25">
      <c r="B4" s="110"/>
      <c r="C4" s="117" t="s">
        <v>291</v>
      </c>
      <c r="D4" s="110"/>
      <c r="E4" s="110"/>
      <c r="F4" s="110"/>
      <c r="G4" s="110"/>
      <c r="H4" s="110"/>
      <c r="I4" s="110"/>
      <c r="J4" s="110"/>
      <c r="K4" s="110"/>
      <c r="L4" s="110"/>
      <c r="M4" s="110"/>
      <c r="N4" s="110"/>
      <c r="O4" s="110"/>
      <c r="P4" s="110"/>
      <c r="Q4" s="110"/>
    </row>
    <row r="5" spans="1:17" x14ac:dyDescent="0.25">
      <c r="B5" s="110"/>
      <c r="C5" s="110"/>
      <c r="D5" s="110"/>
      <c r="E5" s="110"/>
      <c r="F5" s="110"/>
      <c r="G5" s="110"/>
      <c r="H5" s="110"/>
      <c r="I5" s="110"/>
      <c r="J5" s="110"/>
      <c r="K5" s="110"/>
      <c r="L5" s="110"/>
      <c r="M5" s="110"/>
      <c r="N5" s="110"/>
      <c r="O5" s="110"/>
      <c r="P5" s="110"/>
      <c r="Q5" s="110"/>
    </row>
    <row r="6" spans="1:17" x14ac:dyDescent="0.25">
      <c r="B6" s="110"/>
      <c r="C6" s="119" t="s">
        <v>278</v>
      </c>
      <c r="D6" s="120" t="s">
        <v>355</v>
      </c>
      <c r="E6" s="110"/>
      <c r="F6" s="110"/>
      <c r="G6" s="110"/>
      <c r="H6" s="110"/>
      <c r="I6" s="110"/>
      <c r="J6" s="110"/>
      <c r="K6" s="110"/>
      <c r="L6" s="110"/>
      <c r="M6" s="110"/>
      <c r="N6" s="110"/>
      <c r="O6" s="110"/>
      <c r="P6" s="110"/>
      <c r="Q6" s="110"/>
    </row>
    <row r="7" spans="1:17" x14ac:dyDescent="0.25">
      <c r="B7" s="110"/>
      <c r="C7" s="119" t="s">
        <v>279</v>
      </c>
      <c r="D7" s="121">
        <v>45995</v>
      </c>
      <c r="E7" s="110"/>
      <c r="F7" s="110"/>
      <c r="G7" s="110"/>
      <c r="H7" s="110"/>
      <c r="I7" s="110"/>
      <c r="J7" s="110"/>
      <c r="K7" s="110"/>
      <c r="L7" s="110"/>
      <c r="M7" s="110"/>
      <c r="N7" s="110"/>
      <c r="O7" s="110"/>
      <c r="P7" s="110"/>
      <c r="Q7" s="110"/>
    </row>
    <row r="8" spans="1:17" x14ac:dyDescent="0.25">
      <c r="B8" s="110"/>
      <c r="C8" s="110"/>
      <c r="D8" s="110"/>
      <c r="E8" s="110"/>
      <c r="F8" s="110"/>
      <c r="G8" s="110"/>
      <c r="H8" s="110"/>
      <c r="I8" s="110"/>
      <c r="J8" s="110"/>
      <c r="K8" s="110"/>
      <c r="L8" s="110"/>
      <c r="M8" s="110"/>
      <c r="N8" s="110"/>
      <c r="O8" s="110"/>
      <c r="P8" s="110"/>
      <c r="Q8" s="110"/>
    </row>
    <row r="9" spans="1:17" x14ac:dyDescent="0.25">
      <c r="B9" s="110"/>
      <c r="C9" s="266" t="s">
        <v>292</v>
      </c>
      <c r="D9" s="266"/>
      <c r="E9" s="266"/>
      <c r="F9" s="266"/>
      <c r="G9" s="266"/>
      <c r="H9" s="266"/>
      <c r="I9" s="266"/>
      <c r="J9" s="266"/>
      <c r="K9" s="266"/>
      <c r="L9" s="266"/>
      <c r="M9" s="266"/>
      <c r="N9" s="266"/>
      <c r="O9" s="266"/>
      <c r="P9" s="266"/>
      <c r="Q9" s="110"/>
    </row>
    <row r="10" spans="1:17" x14ac:dyDescent="0.25">
      <c r="B10" s="110"/>
      <c r="C10" s="266"/>
      <c r="D10" s="266"/>
      <c r="E10" s="266"/>
      <c r="F10" s="266"/>
      <c r="G10" s="266"/>
      <c r="H10" s="266"/>
      <c r="I10" s="266"/>
      <c r="J10" s="266"/>
      <c r="K10" s="266"/>
      <c r="L10" s="266"/>
      <c r="M10" s="266"/>
      <c r="N10" s="266"/>
      <c r="O10" s="266"/>
      <c r="P10" s="266"/>
      <c r="Q10" s="110"/>
    </row>
    <row r="11" spans="1:17" x14ac:dyDescent="0.25">
      <c r="B11" s="110"/>
      <c r="C11" s="266"/>
      <c r="D11" s="266"/>
      <c r="E11" s="266"/>
      <c r="F11" s="266"/>
      <c r="G11" s="266"/>
      <c r="H11" s="266"/>
      <c r="I11" s="266"/>
      <c r="J11" s="266"/>
      <c r="K11" s="266"/>
      <c r="L11" s="266"/>
      <c r="M11" s="266"/>
      <c r="N11" s="266"/>
      <c r="O11" s="266"/>
      <c r="P11" s="266"/>
      <c r="Q11" s="110"/>
    </row>
    <row r="12" spans="1:17" x14ac:dyDescent="0.25">
      <c r="B12" s="110"/>
      <c r="C12" s="266"/>
      <c r="D12" s="266"/>
      <c r="E12" s="266"/>
      <c r="F12" s="266"/>
      <c r="G12" s="266"/>
      <c r="H12" s="266"/>
      <c r="I12" s="266"/>
      <c r="J12" s="266"/>
      <c r="K12" s="266"/>
      <c r="L12" s="266"/>
      <c r="M12" s="266"/>
      <c r="N12" s="266"/>
      <c r="O12" s="266"/>
      <c r="P12" s="266"/>
      <c r="Q12" s="110"/>
    </row>
    <row r="13" spans="1:17" x14ac:dyDescent="0.25">
      <c r="B13" s="110"/>
      <c r="C13" s="266"/>
      <c r="D13" s="266"/>
      <c r="E13" s="266"/>
      <c r="F13" s="266"/>
      <c r="G13" s="266"/>
      <c r="H13" s="266"/>
      <c r="I13" s="266"/>
      <c r="J13" s="266"/>
      <c r="K13" s="266"/>
      <c r="L13" s="266"/>
      <c r="M13" s="266"/>
      <c r="N13" s="266"/>
      <c r="O13" s="266"/>
      <c r="P13" s="266"/>
      <c r="Q13" s="110"/>
    </row>
    <row r="14" spans="1:17" x14ac:dyDescent="0.25">
      <c r="B14" s="110"/>
      <c r="C14" s="116"/>
      <c r="D14" s="116"/>
      <c r="E14" s="116"/>
      <c r="F14" s="116"/>
      <c r="G14" s="116"/>
      <c r="H14" s="116"/>
      <c r="I14" s="116"/>
      <c r="J14" s="116"/>
      <c r="K14" s="116"/>
      <c r="L14" s="116"/>
      <c r="M14" s="116"/>
      <c r="N14" s="116"/>
      <c r="O14" s="116"/>
      <c r="P14" s="116"/>
      <c r="Q14" s="110"/>
    </row>
    <row r="15" spans="1:17" x14ac:dyDescent="0.25">
      <c r="B15" s="110"/>
      <c r="C15" s="110"/>
      <c r="D15" s="110"/>
      <c r="E15" s="110"/>
      <c r="F15" s="110"/>
      <c r="G15" s="110"/>
      <c r="H15" s="110"/>
      <c r="I15" s="110"/>
      <c r="J15" s="110"/>
      <c r="K15" s="110"/>
      <c r="L15" s="110"/>
      <c r="M15" s="110"/>
      <c r="N15" s="110"/>
      <c r="O15" s="110"/>
      <c r="P15" s="110"/>
      <c r="Q15" s="110"/>
    </row>
    <row r="16" spans="1:17" ht="28.5" x14ac:dyDescent="0.45">
      <c r="A16" s="102"/>
      <c r="B16" s="110"/>
      <c r="C16" s="117" t="s">
        <v>280</v>
      </c>
      <c r="D16" s="118"/>
      <c r="E16" s="118"/>
      <c r="F16" s="118"/>
      <c r="G16" s="118"/>
      <c r="H16" s="118"/>
      <c r="I16" s="118"/>
      <c r="J16" s="118"/>
      <c r="K16" s="118"/>
      <c r="L16" s="118"/>
      <c r="M16" s="118"/>
      <c r="N16" s="118"/>
      <c r="O16" s="118"/>
      <c r="P16" s="118"/>
      <c r="Q16" s="115"/>
    </row>
    <row r="17" spans="1:18" ht="18.600000000000001" customHeight="1" x14ac:dyDescent="0.45">
      <c r="A17" s="102"/>
      <c r="B17" s="110"/>
      <c r="C17" s="117"/>
      <c r="D17" s="118"/>
      <c r="E17" s="118"/>
      <c r="F17" s="118"/>
      <c r="G17" s="118"/>
      <c r="H17" s="118"/>
      <c r="I17" s="118"/>
      <c r="J17" s="118"/>
      <c r="K17" s="118"/>
      <c r="L17" s="118"/>
      <c r="M17" s="118"/>
      <c r="N17" s="118"/>
      <c r="O17" s="118"/>
      <c r="P17" s="118"/>
      <c r="Q17" s="115"/>
    </row>
    <row r="18" spans="1:18" ht="21" customHeight="1" x14ac:dyDescent="0.45">
      <c r="A18" s="102"/>
      <c r="B18" s="110"/>
      <c r="C18" s="111" t="s">
        <v>339</v>
      </c>
      <c r="D18" s="118"/>
      <c r="E18" s="118"/>
      <c r="F18" s="118"/>
      <c r="G18" s="118"/>
      <c r="H18" s="118"/>
      <c r="I18" s="118"/>
      <c r="J18" s="118"/>
      <c r="K18" s="118"/>
      <c r="L18" s="118"/>
      <c r="M18" s="118"/>
      <c r="N18" s="118"/>
      <c r="O18" s="118"/>
      <c r="P18" s="118"/>
      <c r="Q18" s="115"/>
    </row>
    <row r="19" spans="1:18" ht="15" customHeight="1" x14ac:dyDescent="0.45">
      <c r="A19" s="102"/>
      <c r="B19" s="110"/>
      <c r="C19" s="273" t="s">
        <v>319</v>
      </c>
      <c r="D19" s="274"/>
      <c r="E19" s="274"/>
      <c r="F19" s="274"/>
      <c r="G19" s="274"/>
      <c r="H19" s="274"/>
      <c r="I19" s="274"/>
      <c r="J19" s="262" t="s">
        <v>327</v>
      </c>
      <c r="K19" s="263"/>
      <c r="L19" s="263"/>
      <c r="M19" s="263"/>
      <c r="N19" s="263"/>
      <c r="O19" s="263"/>
      <c r="P19" s="264"/>
      <c r="Q19" s="115"/>
    </row>
    <row r="20" spans="1:18" ht="15" customHeight="1" x14ac:dyDescent="0.45">
      <c r="A20" s="102"/>
      <c r="B20" s="110"/>
      <c r="C20" s="129" t="s">
        <v>310</v>
      </c>
      <c r="D20" s="257" t="s">
        <v>311</v>
      </c>
      <c r="E20" s="257"/>
      <c r="F20" s="257"/>
      <c r="G20" s="257"/>
      <c r="H20" s="257"/>
      <c r="I20" s="257"/>
      <c r="J20" s="129" t="s">
        <v>328</v>
      </c>
      <c r="K20" s="257" t="s">
        <v>333</v>
      </c>
      <c r="L20" s="257"/>
      <c r="M20" s="257"/>
      <c r="N20" s="257"/>
      <c r="O20" s="257"/>
      <c r="P20" s="258"/>
      <c r="Q20" s="115"/>
    </row>
    <row r="21" spans="1:18" ht="15" customHeight="1" x14ac:dyDescent="0.45">
      <c r="A21" s="102"/>
      <c r="B21" s="110"/>
      <c r="C21" s="129"/>
      <c r="D21" s="257"/>
      <c r="E21" s="257"/>
      <c r="F21" s="257"/>
      <c r="G21" s="257"/>
      <c r="H21" s="257"/>
      <c r="I21" s="257"/>
      <c r="J21" s="130"/>
      <c r="K21" s="260"/>
      <c r="L21" s="260"/>
      <c r="M21" s="260"/>
      <c r="N21" s="260"/>
      <c r="O21" s="260"/>
      <c r="P21" s="265"/>
      <c r="Q21" s="115"/>
    </row>
    <row r="22" spans="1:18" ht="15" customHeight="1" x14ac:dyDescent="0.45">
      <c r="A22" s="102"/>
      <c r="B22" s="110"/>
      <c r="C22" s="129"/>
      <c r="D22" s="257"/>
      <c r="E22" s="257"/>
      <c r="F22" s="257"/>
      <c r="G22" s="257"/>
      <c r="H22" s="257"/>
      <c r="I22" s="257"/>
      <c r="J22" s="129" t="s">
        <v>329</v>
      </c>
      <c r="K22" s="257" t="s">
        <v>334</v>
      </c>
      <c r="L22" s="257"/>
      <c r="M22" s="257"/>
      <c r="N22" s="257"/>
      <c r="O22" s="257"/>
      <c r="P22" s="258"/>
      <c r="Q22" s="115"/>
    </row>
    <row r="23" spans="1:18" ht="15" customHeight="1" x14ac:dyDescent="0.45">
      <c r="A23" s="102"/>
      <c r="B23" s="110"/>
      <c r="C23" s="130"/>
      <c r="D23" s="260"/>
      <c r="E23" s="260"/>
      <c r="F23" s="260"/>
      <c r="G23" s="260"/>
      <c r="H23" s="260"/>
      <c r="I23" s="260"/>
      <c r="J23" s="129"/>
      <c r="K23" s="257"/>
      <c r="L23" s="257"/>
      <c r="M23" s="257"/>
      <c r="N23" s="257"/>
      <c r="O23" s="257"/>
      <c r="P23" s="258"/>
      <c r="Q23" s="115"/>
    </row>
    <row r="24" spans="1:18" ht="15" customHeight="1" x14ac:dyDescent="0.45">
      <c r="A24" s="102"/>
      <c r="B24" s="110"/>
      <c r="C24" s="129" t="s">
        <v>314</v>
      </c>
      <c r="D24" s="257" t="s">
        <v>326</v>
      </c>
      <c r="E24" s="257"/>
      <c r="F24" s="257"/>
      <c r="G24" s="257"/>
      <c r="H24" s="257"/>
      <c r="I24" s="257"/>
      <c r="J24" s="130"/>
      <c r="K24" s="260"/>
      <c r="L24" s="260"/>
      <c r="M24" s="260"/>
      <c r="N24" s="260"/>
      <c r="O24" s="260"/>
      <c r="P24" s="265"/>
      <c r="Q24" s="115"/>
    </row>
    <row r="25" spans="1:18" ht="15" customHeight="1" x14ac:dyDescent="0.45">
      <c r="A25" s="102"/>
      <c r="B25" s="110"/>
      <c r="C25" s="130"/>
      <c r="D25" s="260"/>
      <c r="E25" s="260"/>
      <c r="F25" s="260"/>
      <c r="G25" s="260"/>
      <c r="H25" s="260"/>
      <c r="I25" s="260"/>
      <c r="J25" s="130" t="s">
        <v>330</v>
      </c>
      <c r="K25" s="260" t="s">
        <v>335</v>
      </c>
      <c r="L25" s="260"/>
      <c r="M25" s="260"/>
      <c r="N25" s="260"/>
      <c r="O25" s="260"/>
      <c r="P25" s="265"/>
      <c r="Q25" s="115"/>
    </row>
    <row r="26" spans="1:18" ht="15" customHeight="1" x14ac:dyDescent="0.45">
      <c r="A26" s="102"/>
      <c r="B26" s="110"/>
      <c r="C26" s="130" t="s">
        <v>315</v>
      </c>
      <c r="D26" s="260" t="s">
        <v>316</v>
      </c>
      <c r="E26" s="260"/>
      <c r="F26" s="260"/>
      <c r="G26" s="260"/>
      <c r="H26" s="260"/>
      <c r="I26" s="260"/>
      <c r="J26" s="129" t="s">
        <v>331</v>
      </c>
      <c r="K26" s="257" t="s">
        <v>336</v>
      </c>
      <c r="L26" s="257"/>
      <c r="M26" s="257"/>
      <c r="N26" s="257"/>
      <c r="O26" s="257"/>
      <c r="P26" s="258"/>
      <c r="Q26" s="115"/>
      <c r="R26" s="127"/>
    </row>
    <row r="27" spans="1:18" ht="15" customHeight="1" x14ac:dyDescent="0.45">
      <c r="A27" s="102"/>
      <c r="B27" s="110"/>
      <c r="C27" s="129" t="s">
        <v>323</v>
      </c>
      <c r="D27" s="257" t="s">
        <v>317</v>
      </c>
      <c r="E27" s="257"/>
      <c r="F27" s="257"/>
      <c r="G27" s="257"/>
      <c r="H27" s="257"/>
      <c r="I27" s="257"/>
      <c r="J27" s="129"/>
      <c r="K27" s="257"/>
      <c r="L27" s="257"/>
      <c r="M27" s="257"/>
      <c r="N27" s="257"/>
      <c r="O27" s="257"/>
      <c r="P27" s="258"/>
      <c r="Q27" s="115"/>
    </row>
    <row r="28" spans="1:18" ht="15" customHeight="1" x14ac:dyDescent="0.45">
      <c r="A28" s="102"/>
      <c r="B28" s="110"/>
      <c r="C28" s="130"/>
      <c r="D28" s="260"/>
      <c r="E28" s="260"/>
      <c r="F28" s="260"/>
      <c r="G28" s="260"/>
      <c r="H28" s="260"/>
      <c r="I28" s="260"/>
      <c r="J28" s="129"/>
      <c r="K28" s="249" t="s">
        <v>337</v>
      </c>
      <c r="L28" s="249"/>
      <c r="M28" s="249"/>
      <c r="N28" s="249"/>
      <c r="O28" s="249"/>
      <c r="P28" s="250"/>
      <c r="Q28" s="115"/>
    </row>
    <row r="29" spans="1:18" ht="15" customHeight="1" x14ac:dyDescent="0.45">
      <c r="A29" s="102"/>
      <c r="B29" s="110"/>
      <c r="C29" s="129" t="s">
        <v>346</v>
      </c>
      <c r="D29" s="257" t="s">
        <v>318</v>
      </c>
      <c r="E29" s="257"/>
      <c r="F29" s="257"/>
      <c r="G29" s="257"/>
      <c r="H29" s="257"/>
      <c r="I29" s="257"/>
      <c r="J29" s="130"/>
      <c r="K29" s="251"/>
      <c r="L29" s="251"/>
      <c r="M29" s="251"/>
      <c r="N29" s="251"/>
      <c r="O29" s="251"/>
      <c r="P29" s="252"/>
      <c r="Q29" s="115"/>
    </row>
    <row r="30" spans="1:18" ht="15" customHeight="1" x14ac:dyDescent="0.45">
      <c r="A30" s="102"/>
      <c r="B30" s="110"/>
      <c r="C30" s="253" t="s">
        <v>320</v>
      </c>
      <c r="D30" s="254"/>
      <c r="E30" s="254"/>
      <c r="F30" s="254"/>
      <c r="G30" s="254"/>
      <c r="H30" s="254"/>
      <c r="I30" s="254"/>
      <c r="J30" s="129" t="s">
        <v>332</v>
      </c>
      <c r="K30" s="255" t="s">
        <v>350</v>
      </c>
      <c r="L30" s="255"/>
      <c r="M30" s="255"/>
      <c r="N30" s="255"/>
      <c r="O30" s="255"/>
      <c r="P30" s="256"/>
      <c r="Q30" s="115"/>
    </row>
    <row r="31" spans="1:18" ht="15" customHeight="1" x14ac:dyDescent="0.45">
      <c r="A31" s="102"/>
      <c r="B31" s="110"/>
      <c r="C31" s="138" t="s">
        <v>312</v>
      </c>
      <c r="D31" s="257" t="s">
        <v>345</v>
      </c>
      <c r="E31" s="257"/>
      <c r="F31" s="257"/>
      <c r="G31" s="257"/>
      <c r="H31" s="257"/>
      <c r="I31" s="259"/>
      <c r="J31" s="130"/>
      <c r="K31" s="257"/>
      <c r="L31" s="257"/>
      <c r="M31" s="257"/>
      <c r="N31" s="257"/>
      <c r="O31" s="257"/>
      <c r="P31" s="258"/>
      <c r="Q31" s="115"/>
    </row>
    <row r="32" spans="1:18" ht="15" customHeight="1" x14ac:dyDescent="0.45">
      <c r="A32" s="102"/>
      <c r="B32" s="110"/>
      <c r="C32" s="139"/>
      <c r="D32" s="260"/>
      <c r="E32" s="260"/>
      <c r="F32" s="260"/>
      <c r="G32" s="260"/>
      <c r="H32" s="260"/>
      <c r="I32" s="261"/>
      <c r="J32" s="129" t="s">
        <v>313</v>
      </c>
      <c r="K32" s="255" t="s">
        <v>356</v>
      </c>
      <c r="L32" s="255"/>
      <c r="M32" s="255"/>
      <c r="N32" s="255"/>
      <c r="O32" s="255"/>
      <c r="P32" s="256"/>
      <c r="Q32" s="115"/>
    </row>
    <row r="33" spans="1:17" ht="15" customHeight="1" x14ac:dyDescent="0.45">
      <c r="A33" s="102"/>
      <c r="B33" s="110"/>
      <c r="C33" s="129" t="s">
        <v>322</v>
      </c>
      <c r="D33" s="257" t="s">
        <v>349</v>
      </c>
      <c r="E33" s="257"/>
      <c r="F33" s="257"/>
      <c r="G33" s="257"/>
      <c r="H33" s="257"/>
      <c r="I33" s="257"/>
      <c r="J33" s="130"/>
      <c r="K33" s="257"/>
      <c r="L33" s="257"/>
      <c r="M33" s="257"/>
      <c r="N33" s="257"/>
      <c r="O33" s="257"/>
      <c r="P33" s="258"/>
      <c r="Q33" s="115"/>
    </row>
    <row r="34" spans="1:17" ht="15" customHeight="1" x14ac:dyDescent="0.45">
      <c r="A34" s="102"/>
      <c r="B34" s="110"/>
      <c r="C34" s="129"/>
      <c r="D34" s="257"/>
      <c r="E34" s="257"/>
      <c r="F34" s="257"/>
      <c r="G34" s="257"/>
      <c r="H34" s="257"/>
      <c r="I34" s="257"/>
      <c r="J34" s="129" t="s">
        <v>321</v>
      </c>
      <c r="K34" s="255" t="s">
        <v>338</v>
      </c>
      <c r="L34" s="255"/>
      <c r="M34" s="255"/>
      <c r="N34" s="255"/>
      <c r="O34" s="255"/>
      <c r="P34" s="256"/>
      <c r="Q34" s="115"/>
    </row>
    <row r="35" spans="1:17" ht="15" customHeight="1" x14ac:dyDescent="0.45">
      <c r="A35" s="102"/>
      <c r="B35" s="110"/>
      <c r="C35" s="130"/>
      <c r="D35" s="260"/>
      <c r="E35" s="260"/>
      <c r="F35" s="260"/>
      <c r="G35" s="260"/>
      <c r="H35" s="260"/>
      <c r="I35" s="260"/>
      <c r="J35" s="129"/>
      <c r="K35" s="257"/>
      <c r="L35" s="257"/>
      <c r="M35" s="257"/>
      <c r="N35" s="257"/>
      <c r="O35" s="257"/>
      <c r="P35" s="258"/>
      <c r="Q35" s="115"/>
    </row>
    <row r="36" spans="1:17" ht="15" customHeight="1" x14ac:dyDescent="0.45">
      <c r="A36" s="102"/>
      <c r="B36" s="110"/>
      <c r="C36" s="129" t="s">
        <v>347</v>
      </c>
      <c r="D36" s="257" t="s">
        <v>324</v>
      </c>
      <c r="E36" s="257"/>
      <c r="F36" s="257"/>
      <c r="G36" s="257"/>
      <c r="H36" s="257"/>
      <c r="I36" s="257"/>
      <c r="J36" s="129"/>
      <c r="K36" s="125"/>
      <c r="L36" s="125"/>
      <c r="M36" s="125"/>
      <c r="N36" s="125"/>
      <c r="O36" s="125"/>
      <c r="P36" s="131"/>
      <c r="Q36" s="115"/>
    </row>
    <row r="37" spans="1:17" ht="15" customHeight="1" x14ac:dyDescent="0.45">
      <c r="A37" s="102"/>
      <c r="B37" s="110"/>
      <c r="C37" s="130"/>
      <c r="D37" s="260"/>
      <c r="E37" s="260"/>
      <c r="F37" s="260"/>
      <c r="G37" s="260"/>
      <c r="H37" s="260"/>
      <c r="I37" s="260"/>
      <c r="J37" s="129"/>
      <c r="K37" s="125"/>
      <c r="L37" s="125"/>
      <c r="M37" s="125"/>
      <c r="N37" s="125"/>
      <c r="O37" s="125"/>
      <c r="P37" s="131"/>
      <c r="Q37" s="115"/>
    </row>
    <row r="38" spans="1:17" ht="15" customHeight="1" x14ac:dyDescent="0.45">
      <c r="A38" s="102"/>
      <c r="B38" s="110"/>
      <c r="C38" s="129" t="s">
        <v>348</v>
      </c>
      <c r="D38" s="257" t="s">
        <v>325</v>
      </c>
      <c r="E38" s="257"/>
      <c r="F38" s="257"/>
      <c r="G38" s="257"/>
      <c r="H38" s="257"/>
      <c r="I38" s="257"/>
      <c r="J38" s="129"/>
      <c r="K38" s="125"/>
      <c r="L38" s="125"/>
      <c r="M38" s="125"/>
      <c r="N38" s="125"/>
      <c r="O38" s="125"/>
      <c r="P38" s="131"/>
      <c r="Q38" s="115"/>
    </row>
    <row r="39" spans="1:17" ht="15" customHeight="1" x14ac:dyDescent="0.45">
      <c r="A39" s="102"/>
      <c r="B39" s="110"/>
      <c r="C39" s="132"/>
      <c r="D39" s="275"/>
      <c r="E39" s="275"/>
      <c r="F39" s="275"/>
      <c r="G39" s="275"/>
      <c r="H39" s="275"/>
      <c r="I39" s="275"/>
      <c r="J39" s="132"/>
      <c r="K39" s="133"/>
      <c r="L39" s="133"/>
      <c r="M39" s="133"/>
      <c r="N39" s="133"/>
      <c r="O39" s="133"/>
      <c r="P39" s="134"/>
      <c r="Q39" s="115"/>
    </row>
    <row r="40" spans="1:17" ht="18.75" x14ac:dyDescent="0.25">
      <c r="B40" s="110"/>
      <c r="C40" s="118"/>
      <c r="D40" s="118"/>
      <c r="E40" s="118"/>
      <c r="F40" s="118"/>
      <c r="G40" s="118"/>
      <c r="H40" s="118"/>
      <c r="I40" s="118"/>
      <c r="J40" s="118"/>
      <c r="K40" s="118"/>
      <c r="L40" s="118"/>
      <c r="M40" s="118"/>
      <c r="N40" s="118"/>
      <c r="O40" s="118"/>
      <c r="P40" s="118"/>
      <c r="Q40" s="110"/>
    </row>
    <row r="41" spans="1:17" ht="21" x14ac:dyDescent="0.25">
      <c r="A41" s="5"/>
      <c r="B41" s="110"/>
      <c r="C41" s="111" t="s">
        <v>281</v>
      </c>
      <c r="D41" s="111"/>
      <c r="E41" s="111"/>
      <c r="F41" s="111"/>
      <c r="G41" s="111"/>
      <c r="H41" s="111"/>
      <c r="I41" s="111"/>
      <c r="J41" s="111"/>
      <c r="K41" s="111"/>
      <c r="L41" s="111"/>
      <c r="M41" s="111"/>
      <c r="N41" s="111"/>
      <c r="O41" s="111"/>
      <c r="P41" s="111"/>
      <c r="Q41" s="110"/>
    </row>
    <row r="42" spans="1:17" ht="15" customHeight="1" x14ac:dyDescent="0.25">
      <c r="B42" s="110"/>
      <c r="C42" s="267" t="s">
        <v>282</v>
      </c>
      <c r="D42" s="267"/>
      <c r="E42" s="267"/>
      <c r="F42" s="267"/>
      <c r="G42" s="110"/>
      <c r="H42" s="269" t="s">
        <v>283</v>
      </c>
      <c r="I42" s="269"/>
      <c r="J42" s="269"/>
      <c r="K42" s="269"/>
      <c r="L42" s="110"/>
      <c r="M42" s="272" t="s">
        <v>284</v>
      </c>
      <c r="N42" s="272"/>
      <c r="O42" s="272"/>
      <c r="P42" s="272"/>
      <c r="Q42" s="110"/>
    </row>
    <row r="43" spans="1:17" ht="15" customHeight="1" x14ac:dyDescent="0.25">
      <c r="B43" s="110"/>
      <c r="C43" s="267"/>
      <c r="D43" s="267"/>
      <c r="E43" s="267"/>
      <c r="F43" s="267"/>
      <c r="G43" s="110"/>
      <c r="H43" s="269"/>
      <c r="I43" s="269"/>
      <c r="J43" s="269"/>
      <c r="K43" s="269"/>
      <c r="L43" s="110"/>
      <c r="M43" s="272"/>
      <c r="N43" s="272"/>
      <c r="O43" s="272"/>
      <c r="P43" s="272"/>
      <c r="Q43" s="110"/>
    </row>
    <row r="44" spans="1:17" x14ac:dyDescent="0.25">
      <c r="B44" s="110"/>
      <c r="C44" s="268" t="s">
        <v>285</v>
      </c>
      <c r="D44" s="268"/>
      <c r="E44" s="268"/>
      <c r="F44" s="268"/>
      <c r="G44" s="110"/>
      <c r="H44" s="270" t="s">
        <v>286</v>
      </c>
      <c r="I44" s="270"/>
      <c r="J44" s="270"/>
      <c r="K44" s="270"/>
      <c r="L44" s="110"/>
      <c r="M44" s="271" t="s">
        <v>287</v>
      </c>
      <c r="N44" s="271"/>
      <c r="O44" s="271"/>
      <c r="P44" s="271"/>
      <c r="Q44" s="110"/>
    </row>
    <row r="45" spans="1:17" x14ac:dyDescent="0.25">
      <c r="B45" s="110"/>
      <c r="C45" s="268"/>
      <c r="D45" s="268"/>
      <c r="E45" s="268"/>
      <c r="F45" s="268"/>
      <c r="G45" s="110"/>
      <c r="H45" s="270"/>
      <c r="I45" s="270"/>
      <c r="J45" s="270"/>
      <c r="K45" s="270"/>
      <c r="L45" s="110"/>
      <c r="M45" s="271"/>
      <c r="N45" s="271"/>
      <c r="O45" s="271"/>
      <c r="P45" s="271"/>
      <c r="Q45" s="110"/>
    </row>
    <row r="46" spans="1:17" x14ac:dyDescent="0.25">
      <c r="B46" s="110"/>
      <c r="C46" s="268"/>
      <c r="D46" s="268"/>
      <c r="E46" s="268"/>
      <c r="F46" s="268"/>
      <c r="G46" s="110"/>
      <c r="H46" s="270"/>
      <c r="I46" s="270"/>
      <c r="J46" s="270"/>
      <c r="K46" s="270"/>
      <c r="L46" s="110"/>
      <c r="M46" s="271"/>
      <c r="N46" s="271"/>
      <c r="O46" s="271"/>
      <c r="P46" s="271"/>
      <c r="Q46" s="110"/>
    </row>
    <row r="47" spans="1:17" x14ac:dyDescent="0.25">
      <c r="A47" s="5"/>
      <c r="B47" s="110"/>
      <c r="C47" s="268"/>
      <c r="D47" s="268"/>
      <c r="E47" s="268"/>
      <c r="F47" s="268"/>
      <c r="G47" s="110"/>
      <c r="H47" s="270"/>
      <c r="I47" s="270"/>
      <c r="J47" s="270"/>
      <c r="K47" s="270"/>
      <c r="L47" s="110"/>
      <c r="M47" s="271"/>
      <c r="N47" s="271"/>
      <c r="O47" s="271"/>
      <c r="P47" s="271"/>
      <c r="Q47" s="110"/>
    </row>
    <row r="48" spans="1:17" x14ac:dyDescent="0.25">
      <c r="B48" s="110"/>
      <c r="C48" s="268"/>
      <c r="D48" s="268"/>
      <c r="E48" s="268"/>
      <c r="F48" s="268"/>
      <c r="G48" s="110"/>
      <c r="H48" s="270"/>
      <c r="I48" s="270"/>
      <c r="J48" s="270"/>
      <c r="K48" s="270"/>
      <c r="L48" s="110"/>
      <c r="M48" s="271"/>
      <c r="N48" s="271"/>
      <c r="O48" s="271"/>
      <c r="P48" s="271"/>
      <c r="Q48" s="110"/>
    </row>
    <row r="49" spans="2:17" x14ac:dyDescent="0.25">
      <c r="B49" s="110"/>
      <c r="C49" s="110"/>
      <c r="D49" s="110"/>
      <c r="E49" s="110"/>
      <c r="F49" s="110"/>
      <c r="G49" s="110"/>
      <c r="H49" s="110"/>
      <c r="I49" s="110"/>
      <c r="J49" s="110"/>
      <c r="K49" s="110"/>
      <c r="L49" s="110"/>
      <c r="M49" s="110"/>
      <c r="N49" s="110"/>
      <c r="O49" s="110"/>
      <c r="P49" s="110"/>
      <c r="Q49" s="110"/>
    </row>
    <row r="50" spans="2:17" ht="21" x14ac:dyDescent="0.25">
      <c r="B50" s="110"/>
      <c r="C50" s="111" t="s">
        <v>288</v>
      </c>
      <c r="D50" s="110"/>
      <c r="E50" s="110"/>
      <c r="F50" s="110"/>
      <c r="G50" s="110"/>
      <c r="H50" s="110"/>
      <c r="I50" s="110"/>
      <c r="J50" s="110"/>
      <c r="K50" s="110"/>
      <c r="L50" s="110"/>
      <c r="M50" s="110"/>
      <c r="N50" s="110"/>
      <c r="O50" s="110"/>
      <c r="P50" s="110"/>
      <c r="Q50" s="110"/>
    </row>
    <row r="51" spans="2:17" x14ac:dyDescent="0.25">
      <c r="B51" s="110"/>
      <c r="C51" s="122" t="s">
        <v>293</v>
      </c>
      <c r="D51" s="278" t="s">
        <v>351</v>
      </c>
      <c r="E51" s="278"/>
      <c r="F51" s="278"/>
      <c r="G51" s="278"/>
      <c r="H51" s="278"/>
      <c r="I51" s="278"/>
      <c r="J51" s="278"/>
      <c r="K51" s="278"/>
      <c r="L51" s="278"/>
      <c r="M51" s="278"/>
      <c r="N51" s="278"/>
      <c r="O51" s="278"/>
      <c r="P51" s="278"/>
      <c r="Q51" s="110"/>
    </row>
    <row r="52" spans="2:17" x14ac:dyDescent="0.25">
      <c r="B52" s="110"/>
      <c r="C52" s="122" t="s">
        <v>294</v>
      </c>
      <c r="D52" s="278" t="s">
        <v>298</v>
      </c>
      <c r="E52" s="278"/>
      <c r="F52" s="278"/>
      <c r="G52" s="278"/>
      <c r="H52" s="278"/>
      <c r="I52" s="278"/>
      <c r="J52" s="278"/>
      <c r="K52" s="278"/>
      <c r="L52" s="278"/>
      <c r="M52" s="278"/>
      <c r="N52" s="278"/>
      <c r="O52" s="278"/>
      <c r="P52" s="278"/>
      <c r="Q52" s="110"/>
    </row>
    <row r="53" spans="2:17" x14ac:dyDescent="0.25">
      <c r="B53" s="110"/>
      <c r="C53" s="124" t="s">
        <v>295</v>
      </c>
      <c r="D53" s="279" t="s">
        <v>297</v>
      </c>
      <c r="E53" s="279"/>
      <c r="F53" s="279"/>
      <c r="G53" s="279"/>
      <c r="H53" s="279"/>
      <c r="I53" s="279"/>
      <c r="J53" s="279"/>
      <c r="K53" s="279"/>
      <c r="L53" s="279"/>
      <c r="M53" s="279"/>
      <c r="N53" s="279"/>
      <c r="O53" s="279"/>
      <c r="P53" s="279"/>
      <c r="Q53" s="110"/>
    </row>
    <row r="54" spans="2:17" x14ac:dyDescent="0.25">
      <c r="B54" s="110"/>
      <c r="C54" s="124" t="s">
        <v>296</v>
      </c>
      <c r="D54" s="279" t="s">
        <v>48</v>
      </c>
      <c r="E54" s="279"/>
      <c r="F54" s="279"/>
      <c r="G54" s="279"/>
      <c r="H54" s="279"/>
      <c r="I54" s="279"/>
      <c r="J54" s="279"/>
      <c r="K54" s="279"/>
      <c r="L54" s="279"/>
      <c r="M54" s="279"/>
      <c r="N54" s="279"/>
      <c r="O54" s="279"/>
      <c r="P54" s="279"/>
      <c r="Q54" s="110"/>
    </row>
    <row r="55" spans="2:17" x14ac:dyDescent="0.25">
      <c r="B55" s="110"/>
      <c r="C55" s="110"/>
      <c r="D55" s="110"/>
      <c r="E55" s="110"/>
      <c r="F55" s="110"/>
      <c r="G55" s="110"/>
      <c r="H55" s="110"/>
      <c r="I55" s="110"/>
      <c r="J55" s="110"/>
      <c r="K55" s="110"/>
      <c r="L55" s="110"/>
      <c r="M55" s="110"/>
      <c r="N55" s="110"/>
      <c r="O55" s="110"/>
      <c r="P55" s="110"/>
      <c r="Q55" s="110"/>
    </row>
    <row r="56" spans="2:17" ht="21" x14ac:dyDescent="0.25">
      <c r="B56" s="110"/>
      <c r="C56" s="111" t="s">
        <v>300</v>
      </c>
      <c r="D56" s="110"/>
      <c r="E56" s="110"/>
      <c r="F56" s="110"/>
      <c r="G56" s="110"/>
      <c r="H56" s="110"/>
      <c r="I56" s="110"/>
      <c r="J56" s="110"/>
      <c r="K56" s="110"/>
      <c r="L56" s="110"/>
      <c r="M56" s="110"/>
      <c r="N56" s="110"/>
      <c r="O56" s="110"/>
      <c r="P56" s="110"/>
      <c r="Q56" s="110"/>
    </row>
    <row r="57" spans="2:17" x14ac:dyDescent="0.25">
      <c r="B57" s="110"/>
      <c r="C57" s="126" t="s">
        <v>269</v>
      </c>
      <c r="D57" s="280" t="s">
        <v>270</v>
      </c>
      <c r="E57" s="281"/>
      <c r="F57" s="281"/>
      <c r="G57" s="281"/>
      <c r="H57" s="281"/>
      <c r="I57" s="281"/>
      <c r="J57" s="281"/>
      <c r="K57" s="281"/>
      <c r="L57" s="281"/>
      <c r="M57" s="281"/>
      <c r="N57" s="281"/>
      <c r="O57" s="281"/>
      <c r="P57" s="281"/>
      <c r="Q57" s="110"/>
    </row>
    <row r="58" spans="2:17" x14ac:dyDescent="0.25">
      <c r="B58" s="110"/>
      <c r="C58" s="99" t="s">
        <v>302</v>
      </c>
      <c r="D58" s="282" t="s">
        <v>304</v>
      </c>
      <c r="E58" s="283"/>
      <c r="F58" s="283"/>
      <c r="G58" s="283"/>
      <c r="H58" s="283"/>
      <c r="I58" s="283"/>
      <c r="J58" s="283"/>
      <c r="K58" s="283"/>
      <c r="L58" s="283"/>
      <c r="M58" s="283"/>
      <c r="N58" s="283"/>
      <c r="O58" s="283"/>
      <c r="P58" s="283"/>
      <c r="Q58" s="110"/>
    </row>
    <row r="59" spans="2:17" ht="15.75" thickBot="1" x14ac:dyDescent="0.3">
      <c r="B59" s="110"/>
      <c r="C59" s="101" t="s">
        <v>301</v>
      </c>
      <c r="D59" s="283" t="s">
        <v>303</v>
      </c>
      <c r="E59" s="283"/>
      <c r="F59" s="283"/>
      <c r="G59" s="283"/>
      <c r="H59" s="283"/>
      <c r="I59" s="283"/>
      <c r="J59" s="283"/>
      <c r="K59" s="283"/>
      <c r="L59" s="283"/>
      <c r="M59" s="283"/>
      <c r="N59" s="283"/>
      <c r="O59" s="283"/>
      <c r="P59" s="283"/>
      <c r="Q59" s="110"/>
    </row>
    <row r="60" spans="2:17" ht="15.75" thickTop="1" x14ac:dyDescent="0.25">
      <c r="B60" s="110"/>
      <c r="C60" s="128" t="s">
        <v>271</v>
      </c>
      <c r="D60" s="283" t="s">
        <v>305</v>
      </c>
      <c r="E60" s="283"/>
      <c r="F60" s="283"/>
      <c r="G60" s="283"/>
      <c r="H60" s="283"/>
      <c r="I60" s="283"/>
      <c r="J60" s="283"/>
      <c r="K60" s="283"/>
      <c r="L60" s="283"/>
      <c r="M60" s="283"/>
      <c r="N60" s="283"/>
      <c r="O60" s="283"/>
      <c r="P60" s="283"/>
      <c r="Q60" s="110"/>
    </row>
    <row r="61" spans="2:17" x14ac:dyDescent="0.25">
      <c r="B61" s="110"/>
      <c r="C61" s="110"/>
      <c r="D61" s="110"/>
      <c r="E61" s="110"/>
      <c r="F61" s="110"/>
      <c r="G61" s="110"/>
      <c r="H61" s="110"/>
      <c r="I61" s="110"/>
      <c r="J61" s="110"/>
      <c r="K61" s="110"/>
      <c r="L61" s="110"/>
      <c r="M61" s="110"/>
      <c r="N61" s="110"/>
      <c r="O61" s="110"/>
      <c r="P61" s="110"/>
      <c r="Q61" s="110"/>
    </row>
    <row r="62" spans="2:17" ht="21" x14ac:dyDescent="0.25">
      <c r="B62" s="110"/>
      <c r="C62" s="111" t="s">
        <v>289</v>
      </c>
      <c r="D62" s="110"/>
      <c r="E62" s="110"/>
      <c r="F62" s="110"/>
      <c r="G62" s="110"/>
      <c r="H62" s="110"/>
      <c r="I62" s="110"/>
      <c r="J62" s="110"/>
      <c r="K62" s="110"/>
      <c r="L62" s="110"/>
      <c r="M62" s="110"/>
      <c r="N62" s="110"/>
      <c r="O62" s="110"/>
      <c r="P62" s="110"/>
      <c r="Q62" s="110"/>
    </row>
    <row r="63" spans="2:17" x14ac:dyDescent="0.25">
      <c r="B63" s="110"/>
      <c r="C63" s="277" t="s">
        <v>306</v>
      </c>
      <c r="D63" s="277"/>
      <c r="E63" s="277"/>
      <c r="F63" s="277"/>
      <c r="G63" s="277"/>
      <c r="H63" s="277"/>
      <c r="I63" s="277"/>
      <c r="J63" s="277"/>
      <c r="K63" s="277"/>
      <c r="L63" s="277"/>
      <c r="M63" s="277"/>
      <c r="N63" s="277"/>
      <c r="O63" s="277"/>
      <c r="P63" s="277"/>
      <c r="Q63" s="110"/>
    </row>
    <row r="64" spans="2:17" x14ac:dyDescent="0.25">
      <c r="B64" s="110"/>
      <c r="C64" s="277"/>
      <c r="D64" s="277"/>
      <c r="E64" s="277"/>
      <c r="F64" s="277"/>
      <c r="G64" s="277"/>
      <c r="H64" s="277"/>
      <c r="I64" s="277"/>
      <c r="J64" s="277"/>
      <c r="K64" s="277"/>
      <c r="L64" s="277"/>
      <c r="M64" s="277"/>
      <c r="N64" s="277"/>
      <c r="O64" s="277"/>
      <c r="P64" s="277"/>
      <c r="Q64" s="110"/>
    </row>
    <row r="65" spans="1:17" x14ac:dyDescent="0.25">
      <c r="B65" s="110"/>
      <c r="C65" s="277"/>
      <c r="D65" s="277"/>
      <c r="E65" s="277"/>
      <c r="F65" s="277"/>
      <c r="G65" s="277"/>
      <c r="H65" s="277"/>
      <c r="I65" s="277"/>
      <c r="J65" s="277"/>
      <c r="K65" s="277"/>
      <c r="L65" s="277"/>
      <c r="M65" s="277"/>
      <c r="N65" s="277"/>
      <c r="O65" s="277"/>
      <c r="P65" s="277"/>
      <c r="Q65" s="110"/>
    </row>
    <row r="66" spans="1:17" x14ac:dyDescent="0.25">
      <c r="B66" s="110"/>
      <c r="C66" s="277"/>
      <c r="D66" s="277"/>
      <c r="E66" s="277"/>
      <c r="F66" s="277"/>
      <c r="G66" s="277"/>
      <c r="H66" s="277"/>
      <c r="I66" s="277"/>
      <c r="J66" s="277"/>
      <c r="K66" s="277"/>
      <c r="L66" s="277"/>
      <c r="M66" s="277"/>
      <c r="N66" s="277"/>
      <c r="O66" s="277"/>
      <c r="P66" s="277"/>
      <c r="Q66" s="110"/>
    </row>
    <row r="67" spans="1:17" x14ac:dyDescent="0.25">
      <c r="B67" s="110"/>
      <c r="C67" s="277"/>
      <c r="D67" s="277"/>
      <c r="E67" s="277"/>
      <c r="F67" s="277"/>
      <c r="G67" s="277"/>
      <c r="H67" s="277"/>
      <c r="I67" s="277"/>
      <c r="J67" s="277"/>
      <c r="K67" s="277"/>
      <c r="L67" s="277"/>
      <c r="M67" s="277"/>
      <c r="N67" s="277"/>
      <c r="O67" s="277"/>
      <c r="P67" s="277"/>
      <c r="Q67" s="110"/>
    </row>
    <row r="68" spans="1:17" x14ac:dyDescent="0.25">
      <c r="B68" s="110"/>
      <c r="C68" s="277"/>
      <c r="D68" s="277"/>
      <c r="E68" s="277"/>
      <c r="F68" s="277"/>
      <c r="G68" s="277"/>
      <c r="H68" s="277"/>
      <c r="I68" s="277"/>
      <c r="J68" s="277"/>
      <c r="K68" s="277"/>
      <c r="L68" s="277"/>
      <c r="M68" s="277"/>
      <c r="N68" s="277"/>
      <c r="O68" s="277"/>
      <c r="P68" s="277"/>
      <c r="Q68" s="110"/>
    </row>
    <row r="69" spans="1:17" x14ac:dyDescent="0.25">
      <c r="B69" s="110"/>
      <c r="C69" s="110"/>
      <c r="D69" s="110"/>
      <c r="E69" s="110"/>
      <c r="F69" s="110"/>
      <c r="G69" s="110"/>
      <c r="H69" s="110"/>
      <c r="I69" s="110"/>
      <c r="J69" s="110"/>
      <c r="K69" s="110"/>
      <c r="L69" s="110"/>
      <c r="M69" s="110"/>
      <c r="N69" s="110"/>
      <c r="O69" s="110"/>
      <c r="P69" s="110"/>
      <c r="Q69" s="110"/>
    </row>
    <row r="70" spans="1:17" ht="21" x14ac:dyDescent="0.25">
      <c r="B70" s="110"/>
      <c r="C70" s="111" t="s">
        <v>307</v>
      </c>
      <c r="D70" s="111"/>
      <c r="E70" s="111"/>
      <c r="F70" s="111"/>
      <c r="G70" s="111"/>
      <c r="H70" s="111"/>
      <c r="I70" s="111"/>
      <c r="J70" s="111"/>
      <c r="K70" s="111"/>
      <c r="L70" s="111"/>
      <c r="M70" s="111"/>
      <c r="N70" s="111"/>
      <c r="O70" s="111"/>
      <c r="P70" s="111"/>
      <c r="Q70" s="110"/>
    </row>
    <row r="71" spans="1:17" ht="15" customHeight="1" x14ac:dyDescent="0.25">
      <c r="B71" s="110"/>
      <c r="C71" s="276" t="s">
        <v>308</v>
      </c>
      <c r="D71" s="276"/>
      <c r="E71" s="276"/>
      <c r="F71" s="276"/>
      <c r="G71" s="276"/>
      <c r="H71" s="276"/>
      <c r="I71" s="276"/>
      <c r="J71" s="276"/>
      <c r="K71" s="276"/>
      <c r="L71" s="276"/>
      <c r="M71" s="276"/>
      <c r="N71" s="276"/>
      <c r="O71" s="276"/>
      <c r="P71" s="276"/>
      <c r="Q71" s="110"/>
    </row>
    <row r="72" spans="1:17" x14ac:dyDescent="0.25">
      <c r="B72" s="110"/>
      <c r="C72" s="110"/>
      <c r="D72" s="110"/>
      <c r="E72" s="110"/>
      <c r="F72" s="110"/>
      <c r="G72" s="110"/>
      <c r="H72" s="110"/>
      <c r="I72" s="110"/>
      <c r="J72" s="110"/>
      <c r="K72" s="110"/>
      <c r="L72" s="110"/>
      <c r="M72" s="110"/>
      <c r="N72" s="110"/>
      <c r="O72" s="110"/>
      <c r="P72" s="110"/>
      <c r="Q72" s="110"/>
    </row>
    <row r="73" spans="1:17" ht="15" customHeight="1" x14ac:dyDescent="0.25">
      <c r="B73" s="110"/>
      <c r="C73" s="111" t="s">
        <v>290</v>
      </c>
      <c r="D73" s="110"/>
      <c r="E73" s="110"/>
      <c r="F73" s="110"/>
      <c r="G73" s="110"/>
      <c r="H73" s="110"/>
      <c r="I73" s="110"/>
      <c r="J73" s="110"/>
      <c r="K73" s="110"/>
      <c r="L73" s="110"/>
      <c r="M73" s="110"/>
      <c r="N73" s="110"/>
      <c r="O73" s="110"/>
      <c r="P73" s="110"/>
      <c r="Q73" s="110"/>
    </row>
    <row r="74" spans="1:17" x14ac:dyDescent="0.25">
      <c r="A74" s="112"/>
      <c r="B74" s="113"/>
      <c r="C74" s="113"/>
      <c r="D74" s="113"/>
      <c r="E74" s="113"/>
      <c r="F74" s="113"/>
      <c r="G74" s="113"/>
      <c r="H74" s="113"/>
      <c r="I74" s="113"/>
      <c r="J74" s="113"/>
      <c r="K74" s="113"/>
      <c r="L74" s="113"/>
      <c r="M74" s="113"/>
      <c r="N74" s="113"/>
      <c r="O74" s="113"/>
      <c r="P74" s="113"/>
      <c r="Q74" s="113"/>
    </row>
    <row r="75" spans="1:17" x14ac:dyDescent="0.25">
      <c r="A75" s="112"/>
      <c r="B75" s="113"/>
      <c r="C75" s="113"/>
      <c r="D75" s="113"/>
      <c r="E75" s="113"/>
      <c r="F75" s="113"/>
      <c r="G75" s="113"/>
      <c r="H75" s="113"/>
      <c r="I75" s="113"/>
      <c r="J75" s="113"/>
      <c r="K75" s="113"/>
      <c r="L75" s="113"/>
      <c r="M75" s="113"/>
      <c r="N75" s="113"/>
      <c r="O75" s="113"/>
      <c r="P75" s="113"/>
      <c r="Q75" s="113"/>
    </row>
    <row r="76" spans="1:17" x14ac:dyDescent="0.25">
      <c r="A76" s="112"/>
      <c r="B76" s="113"/>
      <c r="C76" s="113"/>
      <c r="D76" s="113"/>
      <c r="E76" s="113"/>
      <c r="F76" s="113"/>
      <c r="G76" s="113"/>
      <c r="H76" s="113"/>
      <c r="I76" s="113"/>
      <c r="J76" s="113"/>
      <c r="K76" s="113"/>
      <c r="L76" s="113"/>
      <c r="M76" s="113"/>
      <c r="N76" s="113"/>
      <c r="O76" s="113"/>
      <c r="P76" s="113"/>
      <c r="Q76" s="113"/>
    </row>
    <row r="77" spans="1:17" x14ac:dyDescent="0.25">
      <c r="B77" s="114"/>
      <c r="C77" s="114"/>
      <c r="D77" s="114"/>
      <c r="E77" s="114"/>
      <c r="F77" s="114"/>
      <c r="G77" s="114"/>
      <c r="H77" s="114"/>
      <c r="I77" s="114"/>
      <c r="J77" s="114"/>
      <c r="K77" s="114"/>
      <c r="L77" s="114"/>
      <c r="M77" s="114"/>
      <c r="N77" s="114"/>
      <c r="O77" s="114"/>
      <c r="P77" s="114"/>
      <c r="Q77" s="114"/>
    </row>
  </sheetData>
  <mergeCells count="37">
    <mergeCell ref="C71:P71"/>
    <mergeCell ref="C63:P68"/>
    <mergeCell ref="D51:P51"/>
    <mergeCell ref="D52:P52"/>
    <mergeCell ref="D53:P53"/>
    <mergeCell ref="D54:P54"/>
    <mergeCell ref="D57:P57"/>
    <mergeCell ref="D58:P58"/>
    <mergeCell ref="D59:P59"/>
    <mergeCell ref="D60:P60"/>
    <mergeCell ref="C9:P13"/>
    <mergeCell ref="C42:F43"/>
    <mergeCell ref="C44:F48"/>
    <mergeCell ref="H42:K43"/>
    <mergeCell ref="H44:K48"/>
    <mergeCell ref="M44:P48"/>
    <mergeCell ref="M42:P43"/>
    <mergeCell ref="D20:I23"/>
    <mergeCell ref="D24:I25"/>
    <mergeCell ref="C19:I19"/>
    <mergeCell ref="D26:I26"/>
    <mergeCell ref="D27:I28"/>
    <mergeCell ref="D29:I29"/>
    <mergeCell ref="D33:I35"/>
    <mergeCell ref="D36:I37"/>
    <mergeCell ref="D38:I39"/>
    <mergeCell ref="J19:P19"/>
    <mergeCell ref="K20:P21"/>
    <mergeCell ref="K25:P25"/>
    <mergeCell ref="K22:P24"/>
    <mergeCell ref="K26:P27"/>
    <mergeCell ref="K28:P29"/>
    <mergeCell ref="C30:I30"/>
    <mergeCell ref="K34:P35"/>
    <mergeCell ref="D31:I32"/>
    <mergeCell ref="K30:P31"/>
    <mergeCell ref="K32:P33"/>
  </mergeCells>
  <hyperlinks>
    <hyperlink ref="C71" r:id="rId1" xr:uid="{32CF047E-4A49-4FDB-AD0A-B014D819E799}"/>
    <hyperlink ref="K28" r:id="rId2" display="https://www.statistik.bayern.de/service/erhebungen/bauen_wohnen/abfall/abfallarten/index.php" xr:uid="{88EEAAF2-E3FE-4D43-9BE4-719987980FBD}"/>
    <hyperlink ref="K28:P29" r:id="rId3" display="Abfallarten gemäß dem Europäischen Abfallverzeichnis (AVV - Abfallverzeichnis-Verordnung), Umrechnungsfaktoren (bayern.de)" xr:uid="{B7CC1392-9422-40C0-B58A-F34F38181284}"/>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7F6FB-3822-4277-912A-7777062EAB1A}">
  <sheetPr>
    <tabColor rgb="FFFFC000"/>
  </sheetPr>
  <dimension ref="A1:T163"/>
  <sheetViews>
    <sheetView topLeftCell="D1" zoomScale="60" zoomScaleNormal="60" zoomScaleSheetLayoutView="70" zoomScalePageLayoutView="90" workbookViewId="0">
      <pane ySplit="4" topLeftCell="A5" activePane="bottomLeft" state="frozen"/>
      <selection pane="bottomLeft" activeCell="F4" sqref="F4"/>
    </sheetView>
  </sheetViews>
  <sheetFormatPr baseColWidth="10" defaultColWidth="11.42578125" defaultRowHeight="15" x14ac:dyDescent="0.25"/>
  <cols>
    <col min="1" max="1" width="27.42578125" style="53" bestFit="1" customWidth="1"/>
    <col min="2" max="2" width="22.140625" style="47" bestFit="1" customWidth="1"/>
    <col min="3" max="3" width="27.85546875" style="47" bestFit="1" customWidth="1"/>
    <col min="4" max="4" width="147.42578125" style="48" bestFit="1" customWidth="1"/>
    <col min="5" max="5" width="16.85546875" style="43" customWidth="1"/>
    <col min="6" max="6" width="34.140625" style="44" customWidth="1"/>
    <col min="7" max="7" width="33.42578125" style="45" customWidth="1"/>
    <col min="8" max="9" width="27.7109375" style="45" bestFit="1" customWidth="1"/>
    <col min="10" max="11" width="27.7109375" style="45" customWidth="1"/>
    <col min="12" max="12" width="37.28515625" style="44" customWidth="1"/>
    <col min="13" max="13" width="28.28515625" style="44" customWidth="1"/>
    <col min="14" max="14" width="32.85546875" style="44" customWidth="1"/>
    <col min="15" max="15" width="48.140625" style="44" customWidth="1"/>
    <col min="16" max="16" width="30.5703125" style="44" customWidth="1"/>
    <col min="17" max="17" width="32.85546875" style="44" customWidth="1"/>
    <col min="18" max="18" width="30.28515625" style="44" customWidth="1"/>
    <col min="19" max="19" width="30.5703125" style="44" customWidth="1"/>
    <col min="20" max="20" width="43.5703125" style="61" customWidth="1"/>
    <col min="21" max="16384" width="11.42578125" style="43"/>
  </cols>
  <sheetData>
    <row r="1" spans="1:20" x14ac:dyDescent="0.25">
      <c r="A1" s="40"/>
      <c r="B1" s="41"/>
      <c r="C1" s="41"/>
      <c r="D1" s="42"/>
    </row>
    <row r="2" spans="1:20" s="39" customFormat="1" ht="31.5" x14ac:dyDescent="0.5">
      <c r="A2" s="108" t="s">
        <v>204</v>
      </c>
      <c r="B2" s="108"/>
      <c r="C2" s="108"/>
      <c r="D2" s="108"/>
      <c r="E2" s="108"/>
      <c r="F2" s="108"/>
      <c r="G2" s="108"/>
      <c r="H2" s="108"/>
      <c r="I2" s="108"/>
      <c r="J2" s="108"/>
      <c r="K2" s="108"/>
      <c r="L2" s="108"/>
      <c r="M2" s="108"/>
      <c r="N2" s="108"/>
      <c r="O2" s="108"/>
      <c r="P2" s="108"/>
      <c r="Q2" s="108"/>
      <c r="R2" s="108"/>
      <c r="S2" s="108"/>
      <c r="T2" s="109"/>
    </row>
    <row r="3" spans="1:20" x14ac:dyDescent="0.25">
      <c r="A3" s="40"/>
      <c r="B3" s="41"/>
      <c r="C3" s="41"/>
      <c r="D3" s="42"/>
    </row>
    <row r="4" spans="1:20" s="57" customFormat="1" ht="84.75" thickBot="1" x14ac:dyDescent="0.4">
      <c r="A4" s="77" t="s">
        <v>84</v>
      </c>
      <c r="B4" s="58" t="s">
        <v>107</v>
      </c>
      <c r="C4" s="58" t="s">
        <v>205</v>
      </c>
      <c r="D4" s="103" t="s">
        <v>85</v>
      </c>
      <c r="E4" s="104" t="s">
        <v>86</v>
      </c>
      <c r="F4" s="104" t="s">
        <v>87</v>
      </c>
      <c r="G4" s="104" t="s">
        <v>88</v>
      </c>
      <c r="H4" s="104" t="s">
        <v>277</v>
      </c>
      <c r="I4" s="104" t="s">
        <v>276</v>
      </c>
      <c r="J4" s="104" t="s">
        <v>343</v>
      </c>
      <c r="K4" s="142" t="s">
        <v>344</v>
      </c>
      <c r="L4" s="104" t="s">
        <v>357</v>
      </c>
      <c r="M4" s="104" t="s">
        <v>249</v>
      </c>
      <c r="N4" s="59" t="s">
        <v>274</v>
      </c>
      <c r="O4" s="59" t="s">
        <v>202</v>
      </c>
      <c r="P4" s="60" t="s">
        <v>275</v>
      </c>
      <c r="Q4" s="59" t="s">
        <v>273</v>
      </c>
      <c r="R4" s="59" t="s">
        <v>203</v>
      </c>
      <c r="S4" s="60" t="s">
        <v>272</v>
      </c>
      <c r="T4" s="105" t="s">
        <v>268</v>
      </c>
    </row>
    <row r="5" spans="1:20" ht="30" customHeight="1" thickTop="1" thickBot="1" x14ac:dyDescent="0.3">
      <c r="A5" s="73" t="s">
        <v>97</v>
      </c>
      <c r="B5" s="47" t="str">
        <f t="shared" ref="B5:B16" si="0">IF(MID(A5,7,1)="*","*","")</f>
        <v/>
      </c>
      <c r="C5" s="47" t="str">
        <f t="shared" ref="C5:C36" si="1">IF(B5="*","gefährlich","nicht gefährlich")</f>
        <v>nicht gefährlich</v>
      </c>
      <c r="D5" s="48" t="s">
        <v>141</v>
      </c>
      <c r="E5" s="100" t="s">
        <v>250</v>
      </c>
      <c r="F5" s="100" t="s">
        <v>176</v>
      </c>
      <c r="G5" s="100"/>
      <c r="H5" s="100">
        <v>10</v>
      </c>
      <c r="I5" s="100"/>
      <c r="J5" s="140">
        <v>2</v>
      </c>
      <c r="K5" s="143">
        <f>Tabelle27[[#This Row],[Menge
(t/a)]]/Tabelle27[[#This Row],[Anzahl Transporte]]</f>
        <v>5</v>
      </c>
      <c r="L5" s="141">
        <v>9</v>
      </c>
      <c r="M5" s="100" t="s">
        <v>230</v>
      </c>
      <c r="N5" s="75">
        <f>IFERROR(VLOOKUP(Tabelle27[[#This Row],[Transportmittel]],Emissionsfaktoren!$N$2:$P$11,3,FALSE),"")</f>
        <v>0.2407</v>
      </c>
      <c r="O5" s="50" t="s">
        <v>215</v>
      </c>
      <c r="P5" s="171">
        <f>IFERROR((Tabelle27[[#This Row],[Menge pro Transport (t)]]*Tabelle27[[#This Row],[Transportweg zur Entsorgungsanlage Hin und Rückweg
(km)]]*Tabelle27[[#This Row],[Emissionsfaktor Transport
(kg CO2 eq/tkm)]]/1000)*Tabelle27[[#This Row],[Anzahl Transporte]],"")</f>
        <v>2.1663000000000002E-2</v>
      </c>
      <c r="Q5" s="75">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0.14699999999999999</v>
      </c>
      <c r="R5" s="76" t="str">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https://www.hansewasser.de/service/downloads/2024-05_emissionsfaktoren_spezifisch.xlsx</v>
      </c>
      <c r="S5" s="106">
        <f>IFERROR(Tabelle27[[#This Row],[Menge
(t/a)]]*Tabelle27[[#This Row],[Emissionsfaktor Behandlung
(t CO2 eq/t)]],"")</f>
        <v>1.47</v>
      </c>
      <c r="T5" s="107">
        <f>IF(Tabelle27[[#This Row],[Emissionen Behandlung
(t CO2 eq/a)]]="",0,Tabelle27[[#This Row],[Emissionen Behandlung
(t CO2 eq/a)]])+IF(Tabelle27[[#This Row],[Emissionen Transport
(t CO2 eq/a)]]="",0,Tabelle27[[#This Row],[Emissionen Transport
(t CO2 eq/a)]])</f>
        <v>1.491663</v>
      </c>
    </row>
    <row r="6" spans="1:20" ht="30" customHeight="1" thickTop="1" thickBot="1" x14ac:dyDescent="0.3">
      <c r="A6" s="73" t="s">
        <v>125</v>
      </c>
      <c r="B6" s="47" t="str">
        <f t="shared" si="0"/>
        <v/>
      </c>
      <c r="C6" s="47" t="str">
        <f t="shared" si="1"/>
        <v>nicht gefährlich</v>
      </c>
      <c r="D6" s="48" t="s">
        <v>126</v>
      </c>
      <c r="E6" s="100"/>
      <c r="F6" s="100"/>
      <c r="G6" s="100"/>
      <c r="H6" s="100"/>
      <c r="I6" s="100"/>
      <c r="J6" s="140"/>
      <c r="K6" s="143" t="str">
        <f>IFERROR(Tabelle27[[#This Row],[Menge
(t/a)]]/Tabelle27[[#This Row],[Anzahl Transporte]],"")</f>
        <v/>
      </c>
      <c r="L6" s="141"/>
      <c r="M6" s="100"/>
      <c r="N6" s="75" t="str">
        <f>IFERROR(VLOOKUP(Tabelle27[[#This Row],[Transportmittel]],Emissionsfaktoren!$N$2:$P$11,3,FALSE),"")</f>
        <v/>
      </c>
      <c r="O6" s="50" t="s">
        <v>215</v>
      </c>
      <c r="P6" s="171" t="str">
        <f>IFERROR((Tabelle27[[#This Row],[Menge pro Transport (t)]]*Tabelle27[[#This Row],[Transportweg zur Entsorgungsanlage Hin und Rückweg
(km)]]*Tabelle27[[#This Row],[Emissionsfaktor Transport
(kg CO2 eq/tkm)]]/1000)*Tabelle27[[#This Row],[Anzahl Transporte]],"")</f>
        <v/>
      </c>
      <c r="Q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 s="106" t="str">
        <f>IFERROR(Tabelle27[[#This Row],[Menge
(t/a)]]*Tabelle27[[#This Row],[Emissionsfaktor Behandlung
(t CO2 eq/t)]],"")</f>
        <v/>
      </c>
      <c r="T6" s="107">
        <f>IF(Tabelle27[[#This Row],[Emissionen Behandlung
(t CO2 eq/a)]]="",0,Tabelle27[[#This Row],[Emissionen Behandlung
(t CO2 eq/a)]])+IF(Tabelle27[[#This Row],[Emissionen Transport
(t CO2 eq/a)]]="",0,Tabelle27[[#This Row],[Emissionen Transport
(t CO2 eq/a)]])</f>
        <v>0</v>
      </c>
    </row>
    <row r="7" spans="1:20" ht="30" customHeight="1" thickTop="1" thickBot="1" x14ac:dyDescent="0.3">
      <c r="A7" s="73" t="s">
        <v>101</v>
      </c>
      <c r="B7" s="47" t="str">
        <f t="shared" si="0"/>
        <v/>
      </c>
      <c r="C7" s="47" t="str">
        <f t="shared" si="1"/>
        <v>nicht gefährlich</v>
      </c>
      <c r="D7" s="48" t="s">
        <v>148</v>
      </c>
      <c r="E7" s="100"/>
      <c r="F7" s="100"/>
      <c r="G7" s="100"/>
      <c r="H7" s="100"/>
      <c r="I7" s="100"/>
      <c r="J7" s="140"/>
      <c r="K7" s="143" t="str">
        <f>IFERROR(Tabelle27[[#This Row],[Menge
(t/a)]]/Tabelle27[[#This Row],[Anzahl Transporte]],"")</f>
        <v/>
      </c>
      <c r="L7" s="141"/>
      <c r="M7" s="100"/>
      <c r="N7" s="75" t="str">
        <f>IFERROR(VLOOKUP(Tabelle27[[#This Row],[Transportmittel]],Emissionsfaktoren!$N$2:$P$11,3,FALSE),"")</f>
        <v/>
      </c>
      <c r="O7" s="50" t="s">
        <v>215</v>
      </c>
      <c r="P7" s="171" t="str">
        <f>IFERROR((Tabelle27[[#This Row],[Menge pro Transport (t)]]*Tabelle27[[#This Row],[Transportweg zur Entsorgungsanlage Hin und Rückweg
(km)]]*Tabelle27[[#This Row],[Emissionsfaktor Transport
(kg CO2 eq/tkm)]]/1000)*Tabelle27[[#This Row],[Anzahl Transporte]],"")</f>
        <v/>
      </c>
      <c r="Q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7" s="106" t="str">
        <f>IFERROR(Tabelle27[[#This Row],[Menge
(t/a)]]*Tabelle27[[#This Row],[Emissionsfaktor Behandlung
(t CO2 eq/t)]],"")</f>
        <v/>
      </c>
      <c r="T7" s="107">
        <f>IF(Tabelle27[[#This Row],[Emissionen Behandlung
(t CO2 eq/a)]]="",0,Tabelle27[[#This Row],[Emissionen Behandlung
(t CO2 eq/a)]])+IF(Tabelle27[[#This Row],[Emissionen Transport
(t CO2 eq/a)]]="",0,Tabelle27[[#This Row],[Emissionen Transport
(t CO2 eq/a)]])</f>
        <v>0</v>
      </c>
    </row>
    <row r="8" spans="1:20" ht="30" customHeight="1" thickTop="1" thickBot="1" x14ac:dyDescent="0.3">
      <c r="A8" s="73" t="s">
        <v>96</v>
      </c>
      <c r="B8" s="47" t="str">
        <f>IF(MID(A8,7,1)="*","*","")</f>
        <v>*</v>
      </c>
      <c r="C8" s="47" t="str">
        <f t="shared" si="1"/>
        <v>gefährlich</v>
      </c>
      <c r="D8" s="48" t="s">
        <v>180</v>
      </c>
      <c r="E8" s="100"/>
      <c r="F8" s="100"/>
      <c r="G8" s="100"/>
      <c r="H8" s="100"/>
      <c r="I8" s="100"/>
      <c r="J8" s="140"/>
      <c r="K8" s="143" t="str">
        <f>IFERROR(Tabelle27[[#This Row],[Menge
(t/a)]]/Tabelle27[[#This Row],[Anzahl Transporte]],"")</f>
        <v/>
      </c>
      <c r="L8" s="141"/>
      <c r="M8" s="100"/>
      <c r="N8" s="75" t="str">
        <f>IFERROR(VLOOKUP(Tabelle27[[#This Row],[Transportmittel]],Emissionsfaktoren!$N$2:$P$11,3,FALSE),"")</f>
        <v/>
      </c>
      <c r="O8" s="50" t="s">
        <v>215</v>
      </c>
      <c r="P8" s="171" t="str">
        <f>IFERROR((Tabelle27[[#This Row],[Menge pro Transport (t)]]*Tabelle27[[#This Row],[Transportweg zur Entsorgungsanlage Hin und Rückweg
(km)]]*Tabelle27[[#This Row],[Emissionsfaktor Transport
(kg CO2 eq/tkm)]]/1000)*Tabelle27[[#This Row],[Anzahl Transporte]],"")</f>
        <v/>
      </c>
      <c r="Q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8" s="106" t="str">
        <f>IFERROR(Tabelle27[[#This Row],[Menge
(t/a)]]*Tabelle27[[#This Row],[Emissionsfaktor Behandlung
(t CO2 eq/t)]],"")</f>
        <v/>
      </c>
      <c r="T8" s="107">
        <f>IF(Tabelle27[[#This Row],[Emissionen Behandlung
(t CO2 eq/a)]]="",0,Tabelle27[[#This Row],[Emissionen Behandlung
(t CO2 eq/a)]])+IF(Tabelle27[[#This Row],[Emissionen Transport
(t CO2 eq/a)]]="",0,Tabelle27[[#This Row],[Emissionen Transport
(t CO2 eq/a)]])</f>
        <v>0</v>
      </c>
    </row>
    <row r="9" spans="1:20" ht="30" customHeight="1" thickTop="1" thickBot="1" x14ac:dyDescent="0.3">
      <c r="A9" s="73" t="s">
        <v>108</v>
      </c>
      <c r="B9" s="47" t="str">
        <f t="shared" si="0"/>
        <v>*</v>
      </c>
      <c r="C9" s="47" t="str">
        <f t="shared" si="1"/>
        <v>gefährlich</v>
      </c>
      <c r="D9" s="48" t="s">
        <v>127</v>
      </c>
      <c r="E9" s="100"/>
      <c r="F9" s="100"/>
      <c r="G9" s="100"/>
      <c r="H9" s="100"/>
      <c r="I9" s="100"/>
      <c r="J9" s="140"/>
      <c r="K9" s="143" t="str">
        <f>IFERROR(Tabelle27[[#This Row],[Menge
(t/a)]]/Tabelle27[[#This Row],[Anzahl Transporte]],"")</f>
        <v/>
      </c>
      <c r="L9" s="141"/>
      <c r="M9" s="100"/>
      <c r="N9" s="75" t="str">
        <f>IFERROR(VLOOKUP(Tabelle27[[#This Row],[Transportmittel]],Emissionsfaktoren!$N$2:$P$11,3,FALSE),"")</f>
        <v/>
      </c>
      <c r="O9" s="50" t="s">
        <v>215</v>
      </c>
      <c r="P9" s="171" t="str">
        <f>IFERROR((Tabelle27[[#This Row],[Menge pro Transport (t)]]*Tabelle27[[#This Row],[Transportweg zur Entsorgungsanlage Hin und Rückweg
(km)]]*Tabelle27[[#This Row],[Emissionsfaktor Transport
(kg CO2 eq/tkm)]]/1000)*Tabelle27[[#This Row],[Anzahl Transporte]],"")</f>
        <v/>
      </c>
      <c r="Q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9" s="106" t="str">
        <f>IFERROR(Tabelle27[[#This Row],[Menge
(t/a)]]*Tabelle27[[#This Row],[Emissionsfaktor Behandlung
(t CO2 eq/t)]],"")</f>
        <v/>
      </c>
      <c r="T9" s="107">
        <f>IF(Tabelle27[[#This Row],[Emissionen Behandlung
(t CO2 eq/a)]]="",0,Tabelle27[[#This Row],[Emissionen Behandlung
(t CO2 eq/a)]])+IF(Tabelle27[[#This Row],[Emissionen Transport
(t CO2 eq/a)]]="",0,Tabelle27[[#This Row],[Emissionen Transport
(t CO2 eq/a)]])</f>
        <v>0</v>
      </c>
    </row>
    <row r="10" spans="1:20" ht="30" customHeight="1" thickTop="1" thickBot="1" x14ac:dyDescent="0.3">
      <c r="A10" s="73" t="s">
        <v>105</v>
      </c>
      <c r="B10" s="47" t="str">
        <f t="shared" si="0"/>
        <v>*</v>
      </c>
      <c r="C10" s="47" t="str">
        <f t="shared" si="1"/>
        <v>gefährlich</v>
      </c>
      <c r="D10" s="48" t="s">
        <v>149</v>
      </c>
      <c r="E10" s="100"/>
      <c r="F10" s="100"/>
      <c r="G10" s="100"/>
      <c r="H10" s="100"/>
      <c r="I10" s="100"/>
      <c r="J10" s="140"/>
      <c r="K10" s="143" t="str">
        <f>IFERROR(Tabelle27[[#This Row],[Menge
(t/a)]]/Tabelle27[[#This Row],[Anzahl Transporte]],"")</f>
        <v/>
      </c>
      <c r="L10" s="141"/>
      <c r="M10" s="100"/>
      <c r="N10" s="75" t="str">
        <f>IFERROR(VLOOKUP(Tabelle27[[#This Row],[Transportmittel]],Emissionsfaktoren!$N$2:$P$11,3,FALSE),"")</f>
        <v/>
      </c>
      <c r="O10" s="50" t="s">
        <v>215</v>
      </c>
      <c r="P10" s="171" t="str">
        <f>IFERROR((Tabelle27[[#This Row],[Menge pro Transport (t)]]*Tabelle27[[#This Row],[Transportweg zur Entsorgungsanlage Hin und Rückweg
(km)]]*Tabelle27[[#This Row],[Emissionsfaktor Transport
(kg CO2 eq/tkm)]]/1000)*Tabelle27[[#This Row],[Anzahl Transporte]],"")</f>
        <v/>
      </c>
      <c r="Q1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0" s="106" t="str">
        <f>IFERROR(Tabelle27[[#This Row],[Menge
(t/a)]]*Tabelle27[[#This Row],[Emissionsfaktor Behandlung
(t CO2 eq/t)]],"")</f>
        <v/>
      </c>
      <c r="T10" s="107">
        <f>IF(Tabelle27[[#This Row],[Emissionen Behandlung
(t CO2 eq/a)]]="",0,Tabelle27[[#This Row],[Emissionen Behandlung
(t CO2 eq/a)]])+IF(Tabelle27[[#This Row],[Emissionen Transport
(t CO2 eq/a)]]="",0,Tabelle27[[#This Row],[Emissionen Transport
(t CO2 eq/a)]])</f>
        <v>0</v>
      </c>
    </row>
    <row r="11" spans="1:20" ht="30" customHeight="1" thickTop="1" thickBot="1" x14ac:dyDescent="0.3">
      <c r="A11" s="74" t="s">
        <v>109</v>
      </c>
      <c r="B11" s="47" t="str">
        <f t="shared" si="0"/>
        <v>*</v>
      </c>
      <c r="C11" s="47" t="str">
        <f t="shared" si="1"/>
        <v>gefährlich</v>
      </c>
      <c r="D11" s="48" t="s">
        <v>150</v>
      </c>
      <c r="E11" s="100"/>
      <c r="F11" s="100"/>
      <c r="G11" s="100"/>
      <c r="H11" s="100"/>
      <c r="I11" s="100"/>
      <c r="J11" s="140"/>
      <c r="K11" s="143" t="str">
        <f>IFERROR(Tabelle27[[#This Row],[Menge
(t/a)]]/Tabelle27[[#This Row],[Anzahl Transporte]],"")</f>
        <v/>
      </c>
      <c r="L11" s="141"/>
      <c r="M11" s="100"/>
      <c r="N11" s="75" t="str">
        <f>IFERROR(VLOOKUP(Tabelle27[[#This Row],[Transportmittel]],Emissionsfaktoren!$N$2:$P$11,3,FALSE),"")</f>
        <v/>
      </c>
      <c r="O11" s="50" t="s">
        <v>215</v>
      </c>
      <c r="P11" s="171" t="str">
        <f>IFERROR((Tabelle27[[#This Row],[Menge pro Transport (t)]]*Tabelle27[[#This Row],[Transportweg zur Entsorgungsanlage Hin und Rückweg
(km)]]*Tabelle27[[#This Row],[Emissionsfaktor Transport
(kg CO2 eq/tkm)]]/1000)*Tabelle27[[#This Row],[Anzahl Transporte]],"")</f>
        <v/>
      </c>
      <c r="Q1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1" s="106" t="str">
        <f>IFERROR(Tabelle27[[#This Row],[Menge
(t/a)]]*Tabelle27[[#This Row],[Emissionsfaktor Behandlung
(t CO2 eq/t)]],"")</f>
        <v/>
      </c>
      <c r="T11" s="107">
        <f>IF(Tabelle27[[#This Row],[Emissionen Behandlung
(t CO2 eq/a)]]="",0,Tabelle27[[#This Row],[Emissionen Behandlung
(t CO2 eq/a)]])+IF(Tabelle27[[#This Row],[Emissionen Transport
(t CO2 eq/a)]]="",0,Tabelle27[[#This Row],[Emissionen Transport
(t CO2 eq/a)]])</f>
        <v>0</v>
      </c>
    </row>
    <row r="12" spans="1:20" ht="30" customHeight="1" thickTop="1" thickBot="1" x14ac:dyDescent="0.3">
      <c r="A12" s="89">
        <v>101112</v>
      </c>
      <c r="B12" s="47" t="str">
        <f t="shared" si="0"/>
        <v/>
      </c>
      <c r="C12" s="47" t="str">
        <f t="shared" si="1"/>
        <v>nicht gefährlich</v>
      </c>
      <c r="D12" s="48" t="s">
        <v>151</v>
      </c>
      <c r="E12" s="100"/>
      <c r="F12" s="100"/>
      <c r="G12" s="100"/>
      <c r="H12" s="100"/>
      <c r="I12" s="100"/>
      <c r="J12" s="140"/>
      <c r="K12" s="143" t="str">
        <f>IFERROR(Tabelle27[[#This Row],[Menge
(t/a)]]/Tabelle27[[#This Row],[Anzahl Transporte]],"")</f>
        <v/>
      </c>
      <c r="L12" s="141"/>
      <c r="M12" s="100"/>
      <c r="N12" s="75" t="str">
        <f>IFERROR(VLOOKUP(Tabelle27[[#This Row],[Transportmittel]],Emissionsfaktoren!$N$2:$P$11,3,FALSE),"")</f>
        <v/>
      </c>
      <c r="O12" s="50" t="s">
        <v>215</v>
      </c>
      <c r="P12" s="171" t="str">
        <f>IFERROR((Tabelle27[[#This Row],[Menge pro Transport (t)]]*Tabelle27[[#This Row],[Transportweg zur Entsorgungsanlage Hin und Rückweg
(km)]]*Tabelle27[[#This Row],[Emissionsfaktor Transport
(kg CO2 eq/tkm)]]/1000)*Tabelle27[[#This Row],[Anzahl Transporte]],"")</f>
        <v/>
      </c>
      <c r="Q1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2" s="106" t="str">
        <f>IFERROR(Tabelle27[[#This Row],[Menge
(t/a)]]*Tabelle27[[#This Row],[Emissionsfaktor Behandlung
(t CO2 eq/t)]],"")</f>
        <v/>
      </c>
      <c r="T12" s="107">
        <f>IF(Tabelle27[[#This Row],[Emissionen Behandlung
(t CO2 eq/a)]]="",0,Tabelle27[[#This Row],[Emissionen Behandlung
(t CO2 eq/a)]])+IF(Tabelle27[[#This Row],[Emissionen Transport
(t CO2 eq/a)]]="",0,Tabelle27[[#This Row],[Emissionen Transport
(t CO2 eq/a)]])</f>
        <v>0</v>
      </c>
    </row>
    <row r="13" spans="1:20" ht="30" customHeight="1" thickTop="1" thickBot="1" x14ac:dyDescent="0.3">
      <c r="A13" s="74" t="s">
        <v>110</v>
      </c>
      <c r="B13" s="47" t="str">
        <f t="shared" si="0"/>
        <v>*</v>
      </c>
      <c r="C13" s="47" t="str">
        <f t="shared" si="1"/>
        <v>gefährlich</v>
      </c>
      <c r="D13" s="48" t="s">
        <v>152</v>
      </c>
      <c r="E13" s="100"/>
      <c r="F13" s="100"/>
      <c r="G13" s="100"/>
      <c r="H13" s="100"/>
      <c r="I13" s="100"/>
      <c r="J13" s="140"/>
      <c r="K13" s="143" t="str">
        <f>IFERROR(Tabelle27[[#This Row],[Menge
(t/a)]]/Tabelle27[[#This Row],[Anzahl Transporte]],"")</f>
        <v/>
      </c>
      <c r="L13" s="141"/>
      <c r="M13" s="100"/>
      <c r="N13" s="75" t="str">
        <f>IFERROR(VLOOKUP(Tabelle27[[#This Row],[Transportmittel]],Emissionsfaktoren!$N$2:$P$11,3,FALSE),"")</f>
        <v/>
      </c>
      <c r="O13" s="50" t="s">
        <v>215</v>
      </c>
      <c r="P13" s="171" t="str">
        <f>IFERROR((Tabelle27[[#This Row],[Menge pro Transport (t)]]*Tabelle27[[#This Row],[Transportweg zur Entsorgungsanlage Hin und Rückweg
(km)]]*Tabelle27[[#This Row],[Emissionsfaktor Transport
(kg CO2 eq/tkm)]]/1000)*Tabelle27[[#This Row],[Anzahl Transporte]],"")</f>
        <v/>
      </c>
      <c r="Q1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3" s="106" t="str">
        <f>IFERROR(Tabelle27[[#This Row],[Menge
(t/a)]]*Tabelle27[[#This Row],[Emissionsfaktor Behandlung
(t CO2 eq/t)]],"")</f>
        <v/>
      </c>
      <c r="T13" s="107">
        <f>IF(Tabelle27[[#This Row],[Emissionen Behandlung
(t CO2 eq/a)]]="",0,Tabelle27[[#This Row],[Emissionen Behandlung
(t CO2 eq/a)]])+IF(Tabelle27[[#This Row],[Emissionen Transport
(t CO2 eq/a)]]="",0,Tabelle27[[#This Row],[Emissionen Transport
(t CO2 eq/a)]])</f>
        <v>0</v>
      </c>
    </row>
    <row r="14" spans="1:20" ht="30" customHeight="1" thickTop="1" thickBot="1" x14ac:dyDescent="0.3">
      <c r="A14" s="89">
        <v>120105</v>
      </c>
      <c r="B14" s="47" t="str">
        <f t="shared" si="0"/>
        <v/>
      </c>
      <c r="C14" s="47" t="str">
        <f t="shared" si="1"/>
        <v>nicht gefährlich</v>
      </c>
      <c r="D14" s="48" t="s">
        <v>142</v>
      </c>
      <c r="E14" s="100"/>
      <c r="F14" s="100"/>
      <c r="G14" s="100"/>
      <c r="H14" s="100"/>
      <c r="I14" s="100"/>
      <c r="J14" s="140"/>
      <c r="K14" s="143" t="str">
        <f>IFERROR(Tabelle27[[#This Row],[Menge
(t/a)]]/Tabelle27[[#This Row],[Anzahl Transporte]],"")</f>
        <v/>
      </c>
      <c r="L14" s="141"/>
      <c r="M14" s="100"/>
      <c r="N14" s="75" t="str">
        <f>IFERROR(VLOOKUP(Tabelle27[[#This Row],[Transportmittel]],Emissionsfaktoren!$N$2:$P$11,3,FALSE),"")</f>
        <v/>
      </c>
      <c r="O14" s="50" t="s">
        <v>215</v>
      </c>
      <c r="P14" s="171" t="str">
        <f>IFERROR((Tabelle27[[#This Row],[Menge pro Transport (t)]]*Tabelle27[[#This Row],[Transportweg zur Entsorgungsanlage Hin und Rückweg
(km)]]*Tabelle27[[#This Row],[Emissionsfaktor Transport
(kg CO2 eq/tkm)]]/1000)*Tabelle27[[#This Row],[Anzahl Transporte]],"")</f>
        <v/>
      </c>
      <c r="Q1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4" s="106" t="str">
        <f>IFERROR(Tabelle27[[#This Row],[Menge
(t/a)]]*Tabelle27[[#This Row],[Emissionsfaktor Behandlung
(t CO2 eq/t)]],"")</f>
        <v/>
      </c>
      <c r="T14" s="107">
        <f>IF(Tabelle27[[#This Row],[Emissionen Behandlung
(t CO2 eq/a)]]="",0,Tabelle27[[#This Row],[Emissionen Behandlung
(t CO2 eq/a)]])+IF(Tabelle27[[#This Row],[Emissionen Transport
(t CO2 eq/a)]]="",0,Tabelle27[[#This Row],[Emissionen Transport
(t CO2 eq/a)]])</f>
        <v>0</v>
      </c>
    </row>
    <row r="15" spans="1:20" ht="30" customHeight="1" thickTop="1" thickBot="1" x14ac:dyDescent="0.3">
      <c r="A15" s="74" t="s">
        <v>102</v>
      </c>
      <c r="B15" s="47" t="str">
        <f t="shared" si="0"/>
        <v>*</v>
      </c>
      <c r="C15" s="47" t="str">
        <f t="shared" si="1"/>
        <v>gefährlich</v>
      </c>
      <c r="D15" s="48" t="s">
        <v>153</v>
      </c>
      <c r="E15" s="100"/>
      <c r="F15" s="100"/>
      <c r="G15" s="100"/>
      <c r="H15" s="100"/>
      <c r="I15" s="100"/>
      <c r="J15" s="140"/>
      <c r="K15" s="143" t="str">
        <f>IFERROR(Tabelle27[[#This Row],[Menge
(t/a)]]/Tabelle27[[#This Row],[Anzahl Transporte]],"")</f>
        <v/>
      </c>
      <c r="L15" s="141"/>
      <c r="M15" s="100"/>
      <c r="N15" s="75" t="str">
        <f>IFERROR(VLOOKUP(Tabelle27[[#This Row],[Transportmittel]],Emissionsfaktoren!$N$2:$P$11,3,FALSE),"")</f>
        <v/>
      </c>
      <c r="O15" s="50" t="s">
        <v>215</v>
      </c>
      <c r="P15" s="171" t="str">
        <f>IFERROR((Tabelle27[[#This Row],[Menge pro Transport (t)]]*Tabelle27[[#This Row],[Transportweg zur Entsorgungsanlage Hin und Rückweg
(km)]]*Tabelle27[[#This Row],[Emissionsfaktor Transport
(kg CO2 eq/tkm)]]/1000)*Tabelle27[[#This Row],[Anzahl Transporte]],"")</f>
        <v/>
      </c>
      <c r="Q1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5" s="106" t="str">
        <f>IFERROR(Tabelle27[[#This Row],[Menge
(t/a)]]*Tabelle27[[#This Row],[Emissionsfaktor Behandlung
(t CO2 eq/t)]],"")</f>
        <v/>
      </c>
      <c r="T15" s="107">
        <f>IF(Tabelle27[[#This Row],[Emissionen Behandlung
(t CO2 eq/a)]]="",0,Tabelle27[[#This Row],[Emissionen Behandlung
(t CO2 eq/a)]])+IF(Tabelle27[[#This Row],[Emissionen Transport
(t CO2 eq/a)]]="",0,Tabelle27[[#This Row],[Emissionen Transport
(t CO2 eq/a)]])</f>
        <v>0</v>
      </c>
    </row>
    <row r="16" spans="1:20" ht="30" customHeight="1" thickTop="1" thickBot="1" x14ac:dyDescent="0.3">
      <c r="A16" s="73" t="s">
        <v>94</v>
      </c>
      <c r="B16" s="47" t="str">
        <f t="shared" si="0"/>
        <v>*</v>
      </c>
      <c r="C16" s="47" t="str">
        <f t="shared" si="1"/>
        <v>gefährlich</v>
      </c>
      <c r="D16" s="48" t="s">
        <v>181</v>
      </c>
      <c r="E16" s="100"/>
      <c r="F16" s="100"/>
      <c r="G16" s="100"/>
      <c r="H16" s="100"/>
      <c r="I16" s="100"/>
      <c r="J16" s="140"/>
      <c r="K16" s="143" t="str">
        <f>IFERROR(Tabelle27[[#This Row],[Menge
(t/a)]]/Tabelle27[[#This Row],[Anzahl Transporte]],"")</f>
        <v/>
      </c>
      <c r="L16" s="141"/>
      <c r="M16" s="100"/>
      <c r="N16" s="75" t="str">
        <f>IFERROR(VLOOKUP(Tabelle27[[#This Row],[Transportmittel]],Emissionsfaktoren!$N$2:$P$11,3,FALSE),"")</f>
        <v/>
      </c>
      <c r="O16" s="50" t="s">
        <v>215</v>
      </c>
      <c r="P16" s="171" t="str">
        <f>IFERROR((Tabelle27[[#This Row],[Menge pro Transport (t)]]*Tabelle27[[#This Row],[Transportweg zur Entsorgungsanlage Hin und Rückweg
(km)]]*Tabelle27[[#This Row],[Emissionsfaktor Transport
(kg CO2 eq/tkm)]]/1000)*Tabelle27[[#This Row],[Anzahl Transporte]],"")</f>
        <v/>
      </c>
      <c r="Q1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6" s="106" t="str">
        <f>IFERROR(Tabelle27[[#This Row],[Menge
(t/a)]]*Tabelle27[[#This Row],[Emissionsfaktor Behandlung
(t CO2 eq/t)]],"")</f>
        <v/>
      </c>
      <c r="T16" s="107">
        <f>IF(Tabelle27[[#This Row],[Emissionen Behandlung
(t CO2 eq/a)]]="",0,Tabelle27[[#This Row],[Emissionen Behandlung
(t CO2 eq/a)]])+IF(Tabelle27[[#This Row],[Emissionen Transport
(t CO2 eq/a)]]="",0,Tabelle27[[#This Row],[Emissionen Transport
(t CO2 eq/a)]])</f>
        <v>0</v>
      </c>
    </row>
    <row r="17" spans="1:20" ht="30" customHeight="1" thickTop="1" thickBot="1" x14ac:dyDescent="0.3">
      <c r="A17" s="73" t="s">
        <v>103</v>
      </c>
      <c r="B17" s="47" t="s">
        <v>210</v>
      </c>
      <c r="C17" s="47" t="str">
        <f t="shared" si="1"/>
        <v>gefährlich</v>
      </c>
      <c r="D17" s="48" t="s">
        <v>147</v>
      </c>
      <c r="E17" s="100"/>
      <c r="F17" s="100"/>
      <c r="G17" s="100"/>
      <c r="H17" s="100"/>
      <c r="I17" s="100"/>
      <c r="J17" s="140"/>
      <c r="K17" s="143" t="str">
        <f>IFERROR(Tabelle27[[#This Row],[Menge
(t/a)]]/Tabelle27[[#This Row],[Anzahl Transporte]],"")</f>
        <v/>
      </c>
      <c r="L17" s="141"/>
      <c r="M17" s="100"/>
      <c r="N17" s="75" t="str">
        <f>IFERROR(VLOOKUP(Tabelle27[[#This Row],[Transportmittel]],Emissionsfaktoren!$N$2:$P$11,3,FALSE),"")</f>
        <v/>
      </c>
      <c r="O17" s="50" t="s">
        <v>215</v>
      </c>
      <c r="P17" s="171" t="str">
        <f>IFERROR((Tabelle27[[#This Row],[Menge pro Transport (t)]]*Tabelle27[[#This Row],[Transportweg zur Entsorgungsanlage Hin und Rückweg
(km)]]*Tabelle27[[#This Row],[Emissionsfaktor Transport
(kg CO2 eq/tkm)]]/1000)*Tabelle27[[#This Row],[Anzahl Transporte]],"")</f>
        <v/>
      </c>
      <c r="Q1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7" s="106" t="str">
        <f>IFERROR(Tabelle27[[#This Row],[Menge
(t/a)]]*Tabelle27[[#This Row],[Emissionsfaktor Behandlung
(t CO2 eq/t)]],"")</f>
        <v/>
      </c>
      <c r="T17" s="107">
        <f>IF(Tabelle27[[#This Row],[Emissionen Behandlung
(t CO2 eq/a)]]="",0,Tabelle27[[#This Row],[Emissionen Behandlung
(t CO2 eq/a)]])+IF(Tabelle27[[#This Row],[Emissionen Transport
(t CO2 eq/a)]]="",0,Tabelle27[[#This Row],[Emissionen Transport
(t CO2 eq/a)]])</f>
        <v>0</v>
      </c>
    </row>
    <row r="18" spans="1:20" ht="30" customHeight="1" thickTop="1" thickBot="1" x14ac:dyDescent="0.3">
      <c r="A18" s="73" t="s">
        <v>103</v>
      </c>
      <c r="B18" s="47" t="str">
        <f>IF(MID(A18,7,1)="*","*","")</f>
        <v>*</v>
      </c>
      <c r="C18" s="47" t="str">
        <f t="shared" si="1"/>
        <v>gefährlich</v>
      </c>
      <c r="D18" s="48" t="s">
        <v>147</v>
      </c>
      <c r="E18" s="100"/>
      <c r="F18" s="100"/>
      <c r="G18" s="100"/>
      <c r="H18" s="100"/>
      <c r="I18" s="100"/>
      <c r="J18" s="140"/>
      <c r="K18" s="143" t="str">
        <f>IFERROR(Tabelle27[[#This Row],[Menge
(t/a)]]/Tabelle27[[#This Row],[Anzahl Transporte]],"")</f>
        <v/>
      </c>
      <c r="L18" s="141"/>
      <c r="M18" s="100"/>
      <c r="N18" s="75" t="str">
        <f>IFERROR(VLOOKUP(Tabelle27[[#This Row],[Transportmittel]],Emissionsfaktoren!$N$2:$P$11,3,FALSE),"")</f>
        <v/>
      </c>
      <c r="O18" s="50" t="s">
        <v>215</v>
      </c>
      <c r="P18" s="171" t="str">
        <f>IFERROR((Tabelle27[[#This Row],[Menge pro Transport (t)]]*Tabelle27[[#This Row],[Transportweg zur Entsorgungsanlage Hin und Rückweg
(km)]]*Tabelle27[[#This Row],[Emissionsfaktor Transport
(kg CO2 eq/tkm)]]/1000)*Tabelle27[[#This Row],[Anzahl Transporte]],"")</f>
        <v/>
      </c>
      <c r="Q1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8" s="106" t="str">
        <f>IFERROR(Tabelle27[[#This Row],[Menge
(t/a)]]*Tabelle27[[#This Row],[Emissionsfaktor Behandlung
(t CO2 eq/t)]],"")</f>
        <v/>
      </c>
      <c r="T18" s="107">
        <f>IF(Tabelle27[[#This Row],[Emissionen Behandlung
(t CO2 eq/a)]]="",0,Tabelle27[[#This Row],[Emissionen Behandlung
(t CO2 eq/a)]])+IF(Tabelle27[[#This Row],[Emissionen Transport
(t CO2 eq/a)]]="",0,Tabelle27[[#This Row],[Emissionen Transport
(t CO2 eq/a)]])</f>
        <v>0</v>
      </c>
    </row>
    <row r="19" spans="1:20" ht="30" customHeight="1" thickTop="1" thickBot="1" x14ac:dyDescent="0.3">
      <c r="A19" s="73" t="s">
        <v>104</v>
      </c>
      <c r="B19" s="47" t="s">
        <v>210</v>
      </c>
      <c r="C19" s="47" t="str">
        <f t="shared" si="1"/>
        <v>gefährlich</v>
      </c>
      <c r="D19" s="48" t="s">
        <v>143</v>
      </c>
      <c r="E19" s="100"/>
      <c r="F19" s="100"/>
      <c r="G19" s="100"/>
      <c r="H19" s="100"/>
      <c r="I19" s="100"/>
      <c r="J19" s="140"/>
      <c r="K19" s="143" t="str">
        <f>IFERROR(Tabelle27[[#This Row],[Menge
(t/a)]]/Tabelle27[[#This Row],[Anzahl Transporte]],"")</f>
        <v/>
      </c>
      <c r="L19" s="141"/>
      <c r="M19" s="100"/>
      <c r="N19" s="75" t="str">
        <f>IFERROR(VLOOKUP(Tabelle27[[#This Row],[Transportmittel]],Emissionsfaktoren!$N$2:$P$11,3,FALSE),"")</f>
        <v/>
      </c>
      <c r="O19" s="50" t="s">
        <v>215</v>
      </c>
      <c r="P19" s="171" t="str">
        <f>IFERROR((Tabelle27[[#This Row],[Menge pro Transport (t)]]*Tabelle27[[#This Row],[Transportweg zur Entsorgungsanlage Hin und Rückweg
(km)]]*Tabelle27[[#This Row],[Emissionsfaktor Transport
(kg CO2 eq/tkm)]]/1000)*Tabelle27[[#This Row],[Anzahl Transporte]],"")</f>
        <v/>
      </c>
      <c r="Q1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1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19" s="106" t="str">
        <f>IFERROR(Tabelle27[[#This Row],[Menge
(t/a)]]*Tabelle27[[#This Row],[Emissionsfaktor Behandlung
(t CO2 eq/t)]],"")</f>
        <v/>
      </c>
      <c r="T19" s="107">
        <f>IF(Tabelle27[[#This Row],[Emissionen Behandlung
(t CO2 eq/a)]]="",0,Tabelle27[[#This Row],[Emissionen Behandlung
(t CO2 eq/a)]])+IF(Tabelle27[[#This Row],[Emissionen Transport
(t CO2 eq/a)]]="",0,Tabelle27[[#This Row],[Emissionen Transport
(t CO2 eq/a)]])</f>
        <v>0</v>
      </c>
    </row>
    <row r="20" spans="1:20" ht="30" customHeight="1" thickTop="1" thickBot="1" x14ac:dyDescent="0.3">
      <c r="A20" s="73" t="s">
        <v>104</v>
      </c>
      <c r="B20" s="47" t="str">
        <f t="shared" ref="B20:B51" si="2">IF(MID(A20,7,1)="*","*","")</f>
        <v>*</v>
      </c>
      <c r="C20" s="47" t="str">
        <f t="shared" si="1"/>
        <v>gefährlich</v>
      </c>
      <c r="D20" s="48" t="s">
        <v>143</v>
      </c>
      <c r="E20" s="100"/>
      <c r="F20" s="100"/>
      <c r="G20" s="100"/>
      <c r="H20" s="100"/>
      <c r="I20" s="100"/>
      <c r="J20" s="140"/>
      <c r="K20" s="143" t="str">
        <f>IFERROR(Tabelle27[[#This Row],[Menge
(t/a)]]/Tabelle27[[#This Row],[Anzahl Transporte]],"")</f>
        <v/>
      </c>
      <c r="L20" s="141"/>
      <c r="M20" s="100"/>
      <c r="N20" s="75" t="str">
        <f>IFERROR(VLOOKUP(Tabelle27[[#This Row],[Transportmittel]],Emissionsfaktoren!$N$2:$P$11,3,FALSE),"")</f>
        <v/>
      </c>
      <c r="O20" s="50" t="s">
        <v>215</v>
      </c>
      <c r="P20" s="171" t="str">
        <f>IFERROR((Tabelle27[[#This Row],[Menge pro Transport (t)]]*Tabelle27[[#This Row],[Transportweg zur Entsorgungsanlage Hin und Rückweg
(km)]]*Tabelle27[[#This Row],[Emissionsfaktor Transport
(kg CO2 eq/tkm)]]/1000)*Tabelle27[[#This Row],[Anzahl Transporte]],"")</f>
        <v/>
      </c>
      <c r="Q2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0" s="106" t="str">
        <f>IFERROR(Tabelle27[[#This Row],[Menge
(t/a)]]*Tabelle27[[#This Row],[Emissionsfaktor Behandlung
(t CO2 eq/t)]],"")</f>
        <v/>
      </c>
      <c r="T20" s="107">
        <f>IF(Tabelle27[[#This Row],[Emissionen Behandlung
(t CO2 eq/a)]]="",0,Tabelle27[[#This Row],[Emissionen Behandlung
(t CO2 eq/a)]])+IF(Tabelle27[[#This Row],[Emissionen Transport
(t CO2 eq/a)]]="",0,Tabelle27[[#This Row],[Emissionen Transport
(t CO2 eq/a)]])</f>
        <v>0</v>
      </c>
    </row>
    <row r="21" spans="1:20" ht="30" customHeight="1" thickTop="1" thickBot="1" x14ac:dyDescent="0.3">
      <c r="A21" s="73" t="s">
        <v>89</v>
      </c>
      <c r="B21" s="47" t="str">
        <f t="shared" si="2"/>
        <v>*</v>
      </c>
      <c r="C21" s="47" t="str">
        <f t="shared" si="1"/>
        <v>gefährlich</v>
      </c>
      <c r="D21" s="48" t="s">
        <v>154</v>
      </c>
      <c r="E21" s="100"/>
      <c r="F21" s="100"/>
      <c r="G21" s="100"/>
      <c r="H21" s="100"/>
      <c r="I21" s="100"/>
      <c r="J21" s="140"/>
      <c r="K21" s="143" t="str">
        <f>IFERROR(Tabelle27[[#This Row],[Menge
(t/a)]]/Tabelle27[[#This Row],[Anzahl Transporte]],"")</f>
        <v/>
      </c>
      <c r="L21" s="141"/>
      <c r="M21" s="100"/>
      <c r="N21" s="75" t="str">
        <f>IFERROR(VLOOKUP(Tabelle27[[#This Row],[Transportmittel]],Emissionsfaktoren!$N$2:$P$11,3,FALSE),"")</f>
        <v/>
      </c>
      <c r="O21" s="50" t="s">
        <v>215</v>
      </c>
      <c r="P21" s="171" t="str">
        <f>IFERROR((Tabelle27[[#This Row],[Menge pro Transport (t)]]*Tabelle27[[#This Row],[Transportweg zur Entsorgungsanlage Hin und Rückweg
(km)]]*Tabelle27[[#This Row],[Emissionsfaktor Transport
(kg CO2 eq/tkm)]]/1000)*Tabelle27[[#This Row],[Anzahl Transporte]],"")</f>
        <v/>
      </c>
      <c r="Q2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1" s="106" t="str">
        <f>IFERROR(Tabelle27[[#This Row],[Menge
(t/a)]]*Tabelle27[[#This Row],[Emissionsfaktor Behandlung
(t CO2 eq/t)]],"")</f>
        <v/>
      </c>
      <c r="T21" s="107">
        <f>IF(Tabelle27[[#This Row],[Emissionen Behandlung
(t CO2 eq/a)]]="",0,Tabelle27[[#This Row],[Emissionen Behandlung
(t CO2 eq/a)]])+IF(Tabelle27[[#This Row],[Emissionen Transport
(t CO2 eq/a)]]="",0,Tabelle27[[#This Row],[Emissionen Transport
(t CO2 eq/a)]])</f>
        <v>0</v>
      </c>
    </row>
    <row r="22" spans="1:20" ht="30" customHeight="1" thickTop="1" thickBot="1" x14ac:dyDescent="0.3">
      <c r="A22" s="73" t="s">
        <v>106</v>
      </c>
      <c r="B22" s="47" t="str">
        <f t="shared" si="2"/>
        <v>*</v>
      </c>
      <c r="C22" s="47" t="str">
        <f t="shared" si="1"/>
        <v>gefährlich</v>
      </c>
      <c r="D22" s="48" t="s">
        <v>144</v>
      </c>
      <c r="E22" s="100"/>
      <c r="F22" s="100"/>
      <c r="G22" s="100"/>
      <c r="H22" s="100"/>
      <c r="I22" s="100"/>
      <c r="J22" s="140"/>
      <c r="K22" s="143" t="str">
        <f>IFERROR(Tabelle27[[#This Row],[Menge
(t/a)]]/Tabelle27[[#This Row],[Anzahl Transporte]],"")</f>
        <v/>
      </c>
      <c r="L22" s="141"/>
      <c r="M22" s="100"/>
      <c r="N22" s="75" t="str">
        <f>IFERROR(VLOOKUP(Tabelle27[[#This Row],[Transportmittel]],Emissionsfaktoren!$N$2:$P$11,3,FALSE),"")</f>
        <v/>
      </c>
      <c r="O22" s="50" t="s">
        <v>215</v>
      </c>
      <c r="P22" s="171" t="str">
        <f>IFERROR((Tabelle27[[#This Row],[Menge pro Transport (t)]]*Tabelle27[[#This Row],[Transportweg zur Entsorgungsanlage Hin und Rückweg
(km)]]*Tabelle27[[#This Row],[Emissionsfaktor Transport
(kg CO2 eq/tkm)]]/1000)*Tabelle27[[#This Row],[Anzahl Transporte]],"")</f>
        <v/>
      </c>
      <c r="Q2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2" s="106" t="str">
        <f>IFERROR(Tabelle27[[#This Row],[Menge
(t/a)]]*Tabelle27[[#This Row],[Emissionsfaktor Behandlung
(t CO2 eq/t)]],"")</f>
        <v/>
      </c>
      <c r="T22" s="107">
        <f>IF(Tabelle27[[#This Row],[Emissionen Behandlung
(t CO2 eq/a)]]="",0,Tabelle27[[#This Row],[Emissionen Behandlung
(t CO2 eq/a)]])+IF(Tabelle27[[#This Row],[Emissionen Transport
(t CO2 eq/a)]]="",0,Tabelle27[[#This Row],[Emissionen Transport
(t CO2 eq/a)]])</f>
        <v>0</v>
      </c>
    </row>
    <row r="23" spans="1:20" ht="30" customHeight="1" thickTop="1" thickBot="1" x14ac:dyDescent="0.3">
      <c r="A23" s="73" t="s">
        <v>111</v>
      </c>
      <c r="B23" s="47" t="str">
        <f t="shared" si="2"/>
        <v>*</v>
      </c>
      <c r="C23" s="47" t="str">
        <f t="shared" si="1"/>
        <v>gefährlich</v>
      </c>
      <c r="D23" s="48" t="s">
        <v>128</v>
      </c>
      <c r="E23" s="100"/>
      <c r="F23" s="100"/>
      <c r="G23" s="100"/>
      <c r="H23" s="100"/>
      <c r="I23" s="100"/>
      <c r="J23" s="140"/>
      <c r="K23" s="143" t="str">
        <f>IFERROR(Tabelle27[[#This Row],[Menge
(t/a)]]/Tabelle27[[#This Row],[Anzahl Transporte]],"")</f>
        <v/>
      </c>
      <c r="L23" s="141"/>
      <c r="M23" s="100"/>
      <c r="N23" s="75" t="str">
        <f>IFERROR(VLOOKUP(Tabelle27[[#This Row],[Transportmittel]],Emissionsfaktoren!$N$2:$P$11,3,FALSE),"")</f>
        <v/>
      </c>
      <c r="O23" s="50" t="s">
        <v>215</v>
      </c>
      <c r="P23" s="171" t="str">
        <f>IFERROR((Tabelle27[[#This Row],[Menge pro Transport (t)]]*Tabelle27[[#This Row],[Transportweg zur Entsorgungsanlage Hin und Rückweg
(km)]]*Tabelle27[[#This Row],[Emissionsfaktor Transport
(kg CO2 eq/tkm)]]/1000)*Tabelle27[[#This Row],[Anzahl Transporte]],"")</f>
        <v/>
      </c>
      <c r="Q2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3" s="106" t="str">
        <f>IFERROR(Tabelle27[[#This Row],[Menge
(t/a)]]*Tabelle27[[#This Row],[Emissionsfaktor Behandlung
(t CO2 eq/t)]],"")</f>
        <v/>
      </c>
      <c r="T23" s="107">
        <f>IF(Tabelle27[[#This Row],[Emissionen Behandlung
(t CO2 eq/a)]]="",0,Tabelle27[[#This Row],[Emissionen Behandlung
(t CO2 eq/a)]])+IF(Tabelle27[[#This Row],[Emissionen Transport
(t CO2 eq/a)]]="",0,Tabelle27[[#This Row],[Emissionen Transport
(t CO2 eq/a)]])</f>
        <v>0</v>
      </c>
    </row>
    <row r="24" spans="1:20" ht="30" customHeight="1" thickTop="1" thickBot="1" x14ac:dyDescent="0.3">
      <c r="A24" s="89">
        <v>150101</v>
      </c>
      <c r="B24" s="47" t="str">
        <f t="shared" si="2"/>
        <v/>
      </c>
      <c r="C24" s="47" t="str">
        <f t="shared" si="1"/>
        <v>nicht gefährlich</v>
      </c>
      <c r="D24" s="48" t="s">
        <v>155</v>
      </c>
      <c r="E24" s="100"/>
      <c r="F24" s="100"/>
      <c r="G24" s="100"/>
      <c r="H24" s="100"/>
      <c r="I24" s="100"/>
      <c r="J24" s="140"/>
      <c r="K24" s="143" t="str">
        <f>IFERROR(Tabelle27[[#This Row],[Menge
(t/a)]]/Tabelle27[[#This Row],[Anzahl Transporte]],"")</f>
        <v/>
      </c>
      <c r="L24" s="141"/>
      <c r="M24" s="100"/>
      <c r="N24" s="75" t="str">
        <f>IFERROR(VLOOKUP(Tabelle27[[#This Row],[Transportmittel]],Emissionsfaktoren!$N$2:$P$11,3,FALSE),"")</f>
        <v/>
      </c>
      <c r="O24" s="50" t="s">
        <v>215</v>
      </c>
      <c r="P24" s="171" t="str">
        <f>IFERROR((Tabelle27[[#This Row],[Menge pro Transport (t)]]*Tabelle27[[#This Row],[Transportweg zur Entsorgungsanlage Hin und Rückweg
(km)]]*Tabelle27[[#This Row],[Emissionsfaktor Transport
(kg CO2 eq/tkm)]]/1000)*Tabelle27[[#This Row],[Anzahl Transporte]],"")</f>
        <v/>
      </c>
      <c r="Q2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4" s="106" t="str">
        <f>IFERROR(Tabelle27[[#This Row],[Menge
(t/a)]]*Tabelle27[[#This Row],[Emissionsfaktor Behandlung
(t CO2 eq/t)]],"")</f>
        <v/>
      </c>
      <c r="T24" s="107">
        <f>IF(Tabelle27[[#This Row],[Emissionen Behandlung
(t CO2 eq/a)]]="",0,Tabelle27[[#This Row],[Emissionen Behandlung
(t CO2 eq/a)]])+IF(Tabelle27[[#This Row],[Emissionen Transport
(t CO2 eq/a)]]="",0,Tabelle27[[#This Row],[Emissionen Transport
(t CO2 eq/a)]])</f>
        <v>0</v>
      </c>
    </row>
    <row r="25" spans="1:20" ht="30" customHeight="1" thickTop="1" thickBot="1" x14ac:dyDescent="0.3">
      <c r="A25" s="89">
        <v>150102</v>
      </c>
      <c r="B25" s="47" t="str">
        <f t="shared" si="2"/>
        <v/>
      </c>
      <c r="C25" s="47" t="str">
        <f t="shared" si="1"/>
        <v>nicht gefährlich</v>
      </c>
      <c r="D25" s="48" t="s">
        <v>182</v>
      </c>
      <c r="E25" s="100"/>
      <c r="F25" s="100"/>
      <c r="G25" s="100"/>
      <c r="H25" s="100"/>
      <c r="I25" s="100"/>
      <c r="J25" s="140"/>
      <c r="K25" s="143" t="str">
        <f>IFERROR(Tabelle27[[#This Row],[Menge
(t/a)]]/Tabelle27[[#This Row],[Anzahl Transporte]],"")</f>
        <v/>
      </c>
      <c r="L25" s="141"/>
      <c r="M25" s="100"/>
      <c r="N25" s="75" t="str">
        <f>IFERROR(VLOOKUP(Tabelle27[[#This Row],[Transportmittel]],Emissionsfaktoren!$N$2:$P$11,3,FALSE),"")</f>
        <v/>
      </c>
      <c r="O25" s="50" t="s">
        <v>215</v>
      </c>
      <c r="P25" s="171" t="str">
        <f>IFERROR((Tabelle27[[#This Row],[Menge pro Transport (t)]]*Tabelle27[[#This Row],[Transportweg zur Entsorgungsanlage Hin und Rückweg
(km)]]*Tabelle27[[#This Row],[Emissionsfaktor Transport
(kg CO2 eq/tkm)]]/1000)*Tabelle27[[#This Row],[Anzahl Transporte]],"")</f>
        <v/>
      </c>
      <c r="Q2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5" s="106" t="str">
        <f>IFERROR(Tabelle27[[#This Row],[Menge
(t/a)]]*Tabelle27[[#This Row],[Emissionsfaktor Behandlung
(t CO2 eq/t)]],"")</f>
        <v/>
      </c>
      <c r="T25" s="107">
        <f>IF(Tabelle27[[#This Row],[Emissionen Behandlung
(t CO2 eq/a)]]="",0,Tabelle27[[#This Row],[Emissionen Behandlung
(t CO2 eq/a)]])+IF(Tabelle27[[#This Row],[Emissionen Transport
(t CO2 eq/a)]]="",0,Tabelle27[[#This Row],[Emissionen Transport
(t CO2 eq/a)]])</f>
        <v>0</v>
      </c>
    </row>
    <row r="26" spans="1:20" ht="30" customHeight="1" thickTop="1" thickBot="1" x14ac:dyDescent="0.3">
      <c r="A26" s="89">
        <v>150106</v>
      </c>
      <c r="B26" s="47" t="str">
        <f t="shared" si="2"/>
        <v/>
      </c>
      <c r="C26" s="47" t="str">
        <f t="shared" si="1"/>
        <v>nicht gefährlich</v>
      </c>
      <c r="D26" s="48" t="s">
        <v>156</v>
      </c>
      <c r="E26" s="100"/>
      <c r="F26" s="100"/>
      <c r="G26" s="100"/>
      <c r="H26" s="100"/>
      <c r="I26" s="100"/>
      <c r="J26" s="140"/>
      <c r="K26" s="143" t="str">
        <f>IFERROR(Tabelle27[[#This Row],[Menge
(t/a)]]/Tabelle27[[#This Row],[Anzahl Transporte]],"")</f>
        <v/>
      </c>
      <c r="L26" s="141"/>
      <c r="M26" s="100"/>
      <c r="N26" s="75" t="str">
        <f>IFERROR(VLOOKUP(Tabelle27[[#This Row],[Transportmittel]],Emissionsfaktoren!$N$2:$P$11,3,FALSE),"")</f>
        <v/>
      </c>
      <c r="O26" s="50" t="s">
        <v>215</v>
      </c>
      <c r="P26" s="171" t="str">
        <f>IFERROR((Tabelle27[[#This Row],[Menge pro Transport (t)]]*Tabelle27[[#This Row],[Transportweg zur Entsorgungsanlage Hin und Rückweg
(km)]]*Tabelle27[[#This Row],[Emissionsfaktor Transport
(kg CO2 eq/tkm)]]/1000)*Tabelle27[[#This Row],[Anzahl Transporte]],"")</f>
        <v/>
      </c>
      <c r="Q2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6" s="106" t="str">
        <f>IFERROR(Tabelle27[[#This Row],[Menge
(t/a)]]*Tabelle27[[#This Row],[Emissionsfaktor Behandlung
(t CO2 eq/t)]],"")</f>
        <v/>
      </c>
      <c r="T26" s="107">
        <f>IF(Tabelle27[[#This Row],[Emissionen Behandlung
(t CO2 eq/a)]]="",0,Tabelle27[[#This Row],[Emissionen Behandlung
(t CO2 eq/a)]])+IF(Tabelle27[[#This Row],[Emissionen Transport
(t CO2 eq/a)]]="",0,Tabelle27[[#This Row],[Emissionen Transport
(t CO2 eq/a)]])</f>
        <v>0</v>
      </c>
    </row>
    <row r="27" spans="1:20" ht="30" customHeight="1" thickTop="1" thickBot="1" x14ac:dyDescent="0.3">
      <c r="A27" s="73" t="s">
        <v>90</v>
      </c>
      <c r="B27" s="47" t="str">
        <f t="shared" si="2"/>
        <v>*</v>
      </c>
      <c r="C27" s="47" t="str">
        <f t="shared" si="1"/>
        <v>gefährlich</v>
      </c>
      <c r="D27" s="48" t="s">
        <v>157</v>
      </c>
      <c r="E27" s="100"/>
      <c r="F27" s="100"/>
      <c r="G27" s="100"/>
      <c r="H27" s="100"/>
      <c r="I27" s="100"/>
      <c r="J27" s="140"/>
      <c r="K27" s="143" t="str">
        <f>IFERROR(Tabelle27[[#This Row],[Menge
(t/a)]]/Tabelle27[[#This Row],[Anzahl Transporte]],"")</f>
        <v/>
      </c>
      <c r="L27" s="141"/>
      <c r="M27" s="100"/>
      <c r="N27" s="75" t="str">
        <f>IFERROR(VLOOKUP(Tabelle27[[#This Row],[Transportmittel]],Emissionsfaktoren!$N$2:$P$11,3,FALSE),"")</f>
        <v/>
      </c>
      <c r="O27" s="50" t="s">
        <v>215</v>
      </c>
      <c r="P27" s="171" t="str">
        <f>IFERROR((Tabelle27[[#This Row],[Menge pro Transport (t)]]*Tabelle27[[#This Row],[Transportweg zur Entsorgungsanlage Hin und Rückweg
(km)]]*Tabelle27[[#This Row],[Emissionsfaktor Transport
(kg CO2 eq/tkm)]]/1000)*Tabelle27[[#This Row],[Anzahl Transporte]],"")</f>
        <v/>
      </c>
      <c r="Q2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7" s="106" t="str">
        <f>IFERROR(Tabelle27[[#This Row],[Menge
(t/a)]]*Tabelle27[[#This Row],[Emissionsfaktor Behandlung
(t CO2 eq/t)]],"")</f>
        <v/>
      </c>
      <c r="T27" s="107">
        <f>IF(Tabelle27[[#This Row],[Emissionen Behandlung
(t CO2 eq/a)]]="",0,Tabelle27[[#This Row],[Emissionen Behandlung
(t CO2 eq/a)]])+IF(Tabelle27[[#This Row],[Emissionen Transport
(t CO2 eq/a)]]="",0,Tabelle27[[#This Row],[Emissionen Transport
(t CO2 eq/a)]])</f>
        <v>0</v>
      </c>
    </row>
    <row r="28" spans="1:20" ht="30" customHeight="1" thickTop="1" thickBot="1" x14ac:dyDescent="0.3">
      <c r="A28" s="73" t="s">
        <v>112</v>
      </c>
      <c r="B28" s="47" t="str">
        <f t="shared" si="2"/>
        <v>*</v>
      </c>
      <c r="C28" s="47" t="str">
        <f t="shared" si="1"/>
        <v>gefährlich</v>
      </c>
      <c r="D28" s="48" t="s">
        <v>158</v>
      </c>
      <c r="E28" s="100"/>
      <c r="F28" s="100"/>
      <c r="G28" s="100"/>
      <c r="H28" s="100"/>
      <c r="I28" s="100"/>
      <c r="J28" s="140"/>
      <c r="K28" s="143" t="str">
        <f>IFERROR(Tabelle27[[#This Row],[Menge
(t/a)]]/Tabelle27[[#This Row],[Anzahl Transporte]],"")</f>
        <v/>
      </c>
      <c r="L28" s="141"/>
      <c r="M28" s="100"/>
      <c r="N28" s="75" t="str">
        <f>IFERROR(VLOOKUP(Tabelle27[[#This Row],[Transportmittel]],Emissionsfaktoren!$N$2:$P$11,3,FALSE),"")</f>
        <v/>
      </c>
      <c r="O28" s="50" t="s">
        <v>215</v>
      </c>
      <c r="P28" s="171" t="str">
        <f>IFERROR((Tabelle27[[#This Row],[Menge pro Transport (t)]]*Tabelle27[[#This Row],[Transportweg zur Entsorgungsanlage Hin und Rückweg
(km)]]*Tabelle27[[#This Row],[Emissionsfaktor Transport
(kg CO2 eq/tkm)]]/1000)*Tabelle27[[#This Row],[Anzahl Transporte]],"")</f>
        <v/>
      </c>
      <c r="Q2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8" s="106" t="str">
        <f>IFERROR(Tabelle27[[#This Row],[Menge
(t/a)]]*Tabelle27[[#This Row],[Emissionsfaktor Behandlung
(t CO2 eq/t)]],"")</f>
        <v/>
      </c>
      <c r="T28" s="107">
        <f>IF(Tabelle27[[#This Row],[Emissionen Behandlung
(t CO2 eq/a)]]="",0,Tabelle27[[#This Row],[Emissionen Behandlung
(t CO2 eq/a)]])+IF(Tabelle27[[#This Row],[Emissionen Transport
(t CO2 eq/a)]]="",0,Tabelle27[[#This Row],[Emissionen Transport
(t CO2 eq/a)]])</f>
        <v>0</v>
      </c>
    </row>
    <row r="29" spans="1:20" ht="30" customHeight="1" thickTop="1" thickBot="1" x14ac:dyDescent="0.3">
      <c r="A29" s="73" t="s">
        <v>91</v>
      </c>
      <c r="B29" s="47" t="str">
        <f t="shared" si="2"/>
        <v>*</v>
      </c>
      <c r="C29" s="47" t="str">
        <f t="shared" si="1"/>
        <v>gefährlich</v>
      </c>
      <c r="D29" s="48" t="s">
        <v>159</v>
      </c>
      <c r="E29" s="100"/>
      <c r="F29" s="100"/>
      <c r="G29" s="100"/>
      <c r="H29" s="100"/>
      <c r="I29" s="100"/>
      <c r="J29" s="140"/>
      <c r="K29" s="143" t="str">
        <f>IFERROR(Tabelle27[[#This Row],[Menge
(t/a)]]/Tabelle27[[#This Row],[Anzahl Transporte]],"")</f>
        <v/>
      </c>
      <c r="L29" s="141"/>
      <c r="M29" s="100"/>
      <c r="N29" s="75" t="str">
        <f>IFERROR(VLOOKUP(Tabelle27[[#This Row],[Transportmittel]],Emissionsfaktoren!$N$2:$P$11,3,FALSE),"")</f>
        <v/>
      </c>
      <c r="O29" s="50" t="s">
        <v>215</v>
      </c>
      <c r="P29" s="171" t="str">
        <f>IFERROR((Tabelle27[[#This Row],[Menge pro Transport (t)]]*Tabelle27[[#This Row],[Transportweg zur Entsorgungsanlage Hin und Rückweg
(km)]]*Tabelle27[[#This Row],[Emissionsfaktor Transport
(kg CO2 eq/tkm)]]/1000)*Tabelle27[[#This Row],[Anzahl Transporte]],"")</f>
        <v/>
      </c>
      <c r="Q2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2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29" s="106" t="str">
        <f>IFERROR(Tabelle27[[#This Row],[Menge
(t/a)]]*Tabelle27[[#This Row],[Emissionsfaktor Behandlung
(t CO2 eq/t)]],"")</f>
        <v/>
      </c>
      <c r="T29" s="107">
        <f>IF(Tabelle27[[#This Row],[Emissionen Behandlung
(t CO2 eq/a)]]="",0,Tabelle27[[#This Row],[Emissionen Behandlung
(t CO2 eq/a)]])+IF(Tabelle27[[#This Row],[Emissionen Transport
(t CO2 eq/a)]]="",0,Tabelle27[[#This Row],[Emissionen Transport
(t CO2 eq/a)]])</f>
        <v>0</v>
      </c>
    </row>
    <row r="30" spans="1:20" ht="30" customHeight="1" thickTop="1" thickBot="1" x14ac:dyDescent="0.3">
      <c r="A30" s="89">
        <v>150203</v>
      </c>
      <c r="B30" s="47" t="str">
        <f t="shared" si="2"/>
        <v/>
      </c>
      <c r="C30" s="47" t="str">
        <f t="shared" si="1"/>
        <v>nicht gefährlich</v>
      </c>
      <c r="D30" s="48" t="s">
        <v>137</v>
      </c>
      <c r="E30" s="100"/>
      <c r="F30" s="100"/>
      <c r="G30" s="100"/>
      <c r="H30" s="100"/>
      <c r="I30" s="100"/>
      <c r="J30" s="140"/>
      <c r="K30" s="143" t="str">
        <f>IFERROR(Tabelle27[[#This Row],[Menge
(t/a)]]/Tabelle27[[#This Row],[Anzahl Transporte]],"")</f>
        <v/>
      </c>
      <c r="L30" s="141"/>
      <c r="M30" s="100"/>
      <c r="N30" s="75" t="str">
        <f>IFERROR(VLOOKUP(Tabelle27[[#This Row],[Transportmittel]],Emissionsfaktoren!$N$2:$P$11,3,FALSE),"")</f>
        <v/>
      </c>
      <c r="O30" s="50" t="s">
        <v>215</v>
      </c>
      <c r="P30" s="171" t="str">
        <f>IFERROR((Tabelle27[[#This Row],[Menge pro Transport (t)]]*Tabelle27[[#This Row],[Transportweg zur Entsorgungsanlage Hin und Rückweg
(km)]]*Tabelle27[[#This Row],[Emissionsfaktor Transport
(kg CO2 eq/tkm)]]/1000)*Tabelle27[[#This Row],[Anzahl Transporte]],"")</f>
        <v/>
      </c>
      <c r="Q3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0" s="106" t="str">
        <f>IFERROR(Tabelle27[[#This Row],[Menge
(t/a)]]*Tabelle27[[#This Row],[Emissionsfaktor Behandlung
(t CO2 eq/t)]],"")</f>
        <v/>
      </c>
      <c r="T30" s="107">
        <f>IF(Tabelle27[[#This Row],[Emissionen Behandlung
(t CO2 eq/a)]]="",0,Tabelle27[[#This Row],[Emissionen Behandlung
(t CO2 eq/a)]])+IF(Tabelle27[[#This Row],[Emissionen Transport
(t CO2 eq/a)]]="",0,Tabelle27[[#This Row],[Emissionen Transport
(t CO2 eq/a)]])</f>
        <v>0</v>
      </c>
    </row>
    <row r="31" spans="1:20" ht="30" customHeight="1" thickTop="1" thickBot="1" x14ac:dyDescent="0.3">
      <c r="A31" s="53">
        <v>160103</v>
      </c>
      <c r="B31" s="47" t="str">
        <f t="shared" si="2"/>
        <v/>
      </c>
      <c r="C31" s="47" t="str">
        <f t="shared" si="1"/>
        <v>nicht gefährlich</v>
      </c>
      <c r="D31" s="48" t="s">
        <v>183</v>
      </c>
      <c r="E31" s="100"/>
      <c r="F31" s="100"/>
      <c r="G31" s="100"/>
      <c r="H31" s="100"/>
      <c r="I31" s="100"/>
      <c r="J31" s="140"/>
      <c r="K31" s="143" t="str">
        <f>IFERROR(Tabelle27[[#This Row],[Menge
(t/a)]]/Tabelle27[[#This Row],[Anzahl Transporte]],"")</f>
        <v/>
      </c>
      <c r="L31" s="141"/>
      <c r="M31" s="100"/>
      <c r="N31" s="75" t="str">
        <f>IFERROR(VLOOKUP(Tabelle27[[#This Row],[Transportmittel]],Emissionsfaktoren!$N$2:$P$11,3,FALSE),"")</f>
        <v/>
      </c>
      <c r="O31" s="50" t="s">
        <v>215</v>
      </c>
      <c r="P31" s="171" t="str">
        <f>IFERROR((Tabelle27[[#This Row],[Menge pro Transport (t)]]*Tabelle27[[#This Row],[Transportweg zur Entsorgungsanlage Hin und Rückweg
(km)]]*Tabelle27[[#This Row],[Emissionsfaktor Transport
(kg CO2 eq/tkm)]]/1000)*Tabelle27[[#This Row],[Anzahl Transporte]],"")</f>
        <v/>
      </c>
      <c r="Q3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1" s="106" t="str">
        <f>IFERROR(Tabelle27[[#This Row],[Menge
(t/a)]]*Tabelle27[[#This Row],[Emissionsfaktor Behandlung
(t CO2 eq/t)]],"")</f>
        <v/>
      </c>
      <c r="T31" s="107">
        <f>IF(Tabelle27[[#This Row],[Emissionen Behandlung
(t CO2 eq/a)]]="",0,Tabelle27[[#This Row],[Emissionen Behandlung
(t CO2 eq/a)]])+IF(Tabelle27[[#This Row],[Emissionen Transport
(t CO2 eq/a)]]="",0,Tabelle27[[#This Row],[Emissionen Transport
(t CO2 eq/a)]])</f>
        <v>0</v>
      </c>
    </row>
    <row r="32" spans="1:20" ht="30" customHeight="1" thickTop="1" thickBot="1" x14ac:dyDescent="0.3">
      <c r="A32" s="89">
        <v>160119</v>
      </c>
      <c r="B32" s="47" t="str">
        <f t="shared" si="2"/>
        <v/>
      </c>
      <c r="C32" s="47" t="str">
        <f t="shared" si="1"/>
        <v>nicht gefährlich</v>
      </c>
      <c r="D32" s="48" t="s">
        <v>138</v>
      </c>
      <c r="E32" s="100"/>
      <c r="F32" s="100"/>
      <c r="G32" s="100"/>
      <c r="H32" s="100"/>
      <c r="I32" s="100"/>
      <c r="J32" s="140"/>
      <c r="K32" s="143" t="str">
        <f>IFERROR(Tabelle27[[#This Row],[Menge
(t/a)]]/Tabelle27[[#This Row],[Anzahl Transporte]],"")</f>
        <v/>
      </c>
      <c r="L32" s="141"/>
      <c r="M32" s="100"/>
      <c r="N32" s="75" t="str">
        <f>IFERROR(VLOOKUP(Tabelle27[[#This Row],[Transportmittel]],Emissionsfaktoren!$N$2:$P$11,3,FALSE),"")</f>
        <v/>
      </c>
      <c r="O32" s="50" t="s">
        <v>215</v>
      </c>
      <c r="P32" s="171" t="str">
        <f>IFERROR((Tabelle27[[#This Row],[Menge pro Transport (t)]]*Tabelle27[[#This Row],[Transportweg zur Entsorgungsanlage Hin und Rückweg
(km)]]*Tabelle27[[#This Row],[Emissionsfaktor Transport
(kg CO2 eq/tkm)]]/1000)*Tabelle27[[#This Row],[Anzahl Transporte]],"")</f>
        <v/>
      </c>
      <c r="Q3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2" s="106" t="str">
        <f>IFERROR(Tabelle27[[#This Row],[Menge
(t/a)]]*Tabelle27[[#This Row],[Emissionsfaktor Behandlung
(t CO2 eq/t)]],"")</f>
        <v/>
      </c>
      <c r="T32" s="107">
        <f>IF(Tabelle27[[#This Row],[Emissionen Behandlung
(t CO2 eq/a)]]="",0,Tabelle27[[#This Row],[Emissionen Behandlung
(t CO2 eq/a)]])+IF(Tabelle27[[#This Row],[Emissionen Transport
(t CO2 eq/a)]]="",0,Tabelle27[[#This Row],[Emissionen Transport
(t CO2 eq/a)]])</f>
        <v>0</v>
      </c>
    </row>
    <row r="33" spans="1:20" ht="30" customHeight="1" thickTop="1" thickBot="1" x14ac:dyDescent="0.3">
      <c r="A33" s="89">
        <v>160120</v>
      </c>
      <c r="B33" s="47" t="str">
        <f t="shared" si="2"/>
        <v/>
      </c>
      <c r="C33" s="47" t="str">
        <f t="shared" si="1"/>
        <v>nicht gefährlich</v>
      </c>
      <c r="D33" s="48" t="s">
        <v>139</v>
      </c>
      <c r="E33" s="100"/>
      <c r="F33" s="100"/>
      <c r="G33" s="100"/>
      <c r="H33" s="100"/>
      <c r="I33" s="100"/>
      <c r="J33" s="140"/>
      <c r="K33" s="143" t="str">
        <f>IFERROR(Tabelle27[[#This Row],[Menge
(t/a)]]/Tabelle27[[#This Row],[Anzahl Transporte]],"")</f>
        <v/>
      </c>
      <c r="L33" s="141"/>
      <c r="M33" s="100"/>
      <c r="N33" s="75" t="str">
        <f>IFERROR(VLOOKUP(Tabelle27[[#This Row],[Transportmittel]],Emissionsfaktoren!$N$2:$P$11,3,FALSE),"")</f>
        <v/>
      </c>
      <c r="O33" s="50" t="s">
        <v>215</v>
      </c>
      <c r="P33" s="171" t="str">
        <f>IFERROR((Tabelle27[[#This Row],[Menge pro Transport (t)]]*Tabelle27[[#This Row],[Transportweg zur Entsorgungsanlage Hin und Rückweg
(km)]]*Tabelle27[[#This Row],[Emissionsfaktor Transport
(kg CO2 eq/tkm)]]/1000)*Tabelle27[[#This Row],[Anzahl Transporte]],"")</f>
        <v/>
      </c>
      <c r="Q3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3" s="106" t="str">
        <f>IFERROR(Tabelle27[[#This Row],[Menge
(t/a)]]*Tabelle27[[#This Row],[Emissionsfaktor Behandlung
(t CO2 eq/t)]],"")</f>
        <v/>
      </c>
      <c r="T33" s="107">
        <f>IF(Tabelle27[[#This Row],[Emissionen Behandlung
(t CO2 eq/a)]]="",0,Tabelle27[[#This Row],[Emissionen Behandlung
(t CO2 eq/a)]])+IF(Tabelle27[[#This Row],[Emissionen Transport
(t CO2 eq/a)]]="",0,Tabelle27[[#This Row],[Emissionen Transport
(t CO2 eq/a)]])</f>
        <v>0</v>
      </c>
    </row>
    <row r="34" spans="1:20" ht="30" customHeight="1" thickTop="1" thickBot="1" x14ac:dyDescent="0.3">
      <c r="A34" s="73" t="s">
        <v>113</v>
      </c>
      <c r="B34" s="47" t="str">
        <f t="shared" si="2"/>
        <v>*</v>
      </c>
      <c r="C34" s="47" t="str">
        <f t="shared" si="1"/>
        <v>gefährlich</v>
      </c>
      <c r="D34" s="48" t="s">
        <v>161</v>
      </c>
      <c r="E34" s="100"/>
      <c r="F34" s="100"/>
      <c r="G34" s="100"/>
      <c r="H34" s="100"/>
      <c r="I34" s="100"/>
      <c r="J34" s="140"/>
      <c r="K34" s="143" t="str">
        <f>IFERROR(Tabelle27[[#This Row],[Menge
(t/a)]]/Tabelle27[[#This Row],[Anzahl Transporte]],"")</f>
        <v/>
      </c>
      <c r="L34" s="141"/>
      <c r="M34" s="100"/>
      <c r="N34" s="75" t="str">
        <f>IFERROR(VLOOKUP(Tabelle27[[#This Row],[Transportmittel]],Emissionsfaktoren!$N$2:$P$11,3,FALSE),"")</f>
        <v/>
      </c>
      <c r="O34" s="50" t="s">
        <v>215</v>
      </c>
      <c r="P34" s="171" t="str">
        <f>IFERROR((Tabelle27[[#This Row],[Menge pro Transport (t)]]*Tabelle27[[#This Row],[Transportweg zur Entsorgungsanlage Hin und Rückweg
(km)]]*Tabelle27[[#This Row],[Emissionsfaktor Transport
(kg CO2 eq/tkm)]]/1000)*Tabelle27[[#This Row],[Anzahl Transporte]],"")</f>
        <v/>
      </c>
      <c r="Q3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4" s="106" t="str">
        <f>IFERROR(Tabelle27[[#This Row],[Menge
(t/a)]]*Tabelle27[[#This Row],[Emissionsfaktor Behandlung
(t CO2 eq/t)]],"")</f>
        <v/>
      </c>
      <c r="T34" s="107">
        <f>IF(Tabelle27[[#This Row],[Emissionen Behandlung
(t CO2 eq/a)]]="",0,Tabelle27[[#This Row],[Emissionen Behandlung
(t CO2 eq/a)]])+IF(Tabelle27[[#This Row],[Emissionen Transport
(t CO2 eq/a)]]="",0,Tabelle27[[#This Row],[Emissionen Transport
(t CO2 eq/a)]])</f>
        <v>0</v>
      </c>
    </row>
    <row r="35" spans="1:20" ht="30" customHeight="1" thickTop="1" thickBot="1" x14ac:dyDescent="0.3">
      <c r="A35" s="73" t="s">
        <v>114</v>
      </c>
      <c r="B35" s="47" t="str">
        <f t="shared" si="2"/>
        <v>*</v>
      </c>
      <c r="C35" s="47" t="str">
        <f t="shared" si="1"/>
        <v>gefährlich</v>
      </c>
      <c r="D35" s="48" t="s">
        <v>160</v>
      </c>
      <c r="E35" s="100"/>
      <c r="F35" s="100"/>
      <c r="G35" s="100"/>
      <c r="H35" s="100"/>
      <c r="I35" s="100"/>
      <c r="J35" s="140"/>
      <c r="K35" s="143" t="str">
        <f>IFERROR(Tabelle27[[#This Row],[Menge
(t/a)]]/Tabelle27[[#This Row],[Anzahl Transporte]],"")</f>
        <v/>
      </c>
      <c r="L35" s="141"/>
      <c r="M35" s="100"/>
      <c r="N35" s="75" t="str">
        <f>IFERROR(VLOOKUP(Tabelle27[[#This Row],[Transportmittel]],Emissionsfaktoren!$N$2:$P$11,3,FALSE),"")</f>
        <v/>
      </c>
      <c r="O35" s="50" t="s">
        <v>215</v>
      </c>
      <c r="P35" s="171" t="str">
        <f>IFERROR((Tabelle27[[#This Row],[Menge pro Transport (t)]]*Tabelle27[[#This Row],[Transportweg zur Entsorgungsanlage Hin und Rückweg
(km)]]*Tabelle27[[#This Row],[Emissionsfaktor Transport
(kg CO2 eq/tkm)]]/1000)*Tabelle27[[#This Row],[Anzahl Transporte]],"")</f>
        <v/>
      </c>
      <c r="Q3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5" s="106" t="str">
        <f>IFERROR(Tabelle27[[#This Row],[Menge
(t/a)]]*Tabelle27[[#This Row],[Emissionsfaktor Behandlung
(t CO2 eq/t)]],"")</f>
        <v/>
      </c>
      <c r="T35" s="107">
        <f>IF(Tabelle27[[#This Row],[Emissionen Behandlung
(t CO2 eq/a)]]="",0,Tabelle27[[#This Row],[Emissionen Behandlung
(t CO2 eq/a)]])+IF(Tabelle27[[#This Row],[Emissionen Transport
(t CO2 eq/a)]]="",0,Tabelle27[[#This Row],[Emissionen Transport
(t CO2 eq/a)]])</f>
        <v>0</v>
      </c>
    </row>
    <row r="36" spans="1:20" ht="30" customHeight="1" thickTop="1" thickBot="1" x14ac:dyDescent="0.3">
      <c r="A36" s="73" t="s">
        <v>115</v>
      </c>
      <c r="B36" s="47" t="str">
        <f t="shared" si="2"/>
        <v>*</v>
      </c>
      <c r="C36" s="47" t="str">
        <f t="shared" si="1"/>
        <v>gefährlich</v>
      </c>
      <c r="D36" s="48" t="s">
        <v>162</v>
      </c>
      <c r="E36" s="100"/>
      <c r="F36" s="100"/>
      <c r="G36" s="100"/>
      <c r="H36" s="100"/>
      <c r="I36" s="100"/>
      <c r="J36" s="140"/>
      <c r="K36" s="143" t="str">
        <f>IFERROR(Tabelle27[[#This Row],[Menge
(t/a)]]/Tabelle27[[#This Row],[Anzahl Transporte]],"")</f>
        <v/>
      </c>
      <c r="L36" s="141"/>
      <c r="M36" s="100"/>
      <c r="N36" s="75" t="str">
        <f>IFERROR(VLOOKUP(Tabelle27[[#This Row],[Transportmittel]],Emissionsfaktoren!$N$2:$P$11,3,FALSE),"")</f>
        <v/>
      </c>
      <c r="O36" s="50" t="s">
        <v>215</v>
      </c>
      <c r="P36" s="171" t="str">
        <f>IFERROR((Tabelle27[[#This Row],[Menge pro Transport (t)]]*Tabelle27[[#This Row],[Transportweg zur Entsorgungsanlage Hin und Rückweg
(km)]]*Tabelle27[[#This Row],[Emissionsfaktor Transport
(kg CO2 eq/tkm)]]/1000)*Tabelle27[[#This Row],[Anzahl Transporte]],"")</f>
        <v/>
      </c>
      <c r="Q3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6" s="106" t="str">
        <f>IFERROR(Tabelle27[[#This Row],[Menge
(t/a)]]*Tabelle27[[#This Row],[Emissionsfaktor Behandlung
(t CO2 eq/t)]],"")</f>
        <v/>
      </c>
      <c r="T36" s="107">
        <f>IF(Tabelle27[[#This Row],[Emissionen Behandlung
(t CO2 eq/a)]]="",0,Tabelle27[[#This Row],[Emissionen Behandlung
(t CO2 eq/a)]])+IF(Tabelle27[[#This Row],[Emissionen Transport
(t CO2 eq/a)]]="",0,Tabelle27[[#This Row],[Emissionen Transport
(t CO2 eq/a)]])</f>
        <v>0</v>
      </c>
    </row>
    <row r="37" spans="1:20" ht="30" customHeight="1" thickTop="1" thickBot="1" x14ac:dyDescent="0.3">
      <c r="A37" s="89">
        <v>160214</v>
      </c>
      <c r="B37" s="47" t="str">
        <f t="shared" si="2"/>
        <v/>
      </c>
      <c r="C37" s="47" t="str">
        <f t="shared" ref="C37:C68" si="3">IF(B37="*","gefährlich","nicht gefährlich")</f>
        <v>nicht gefährlich</v>
      </c>
      <c r="D37" s="48" t="s">
        <v>140</v>
      </c>
      <c r="E37" s="100"/>
      <c r="F37" s="100"/>
      <c r="G37" s="100"/>
      <c r="H37" s="100"/>
      <c r="I37" s="100"/>
      <c r="J37" s="140"/>
      <c r="K37" s="143" t="str">
        <f>IFERROR(Tabelle27[[#This Row],[Menge
(t/a)]]/Tabelle27[[#This Row],[Anzahl Transporte]],"")</f>
        <v/>
      </c>
      <c r="L37" s="141"/>
      <c r="M37" s="100"/>
      <c r="N37" s="75" t="str">
        <f>IFERROR(VLOOKUP(Tabelle27[[#This Row],[Transportmittel]],Emissionsfaktoren!$N$2:$P$11,3,FALSE),"")</f>
        <v/>
      </c>
      <c r="O37" s="50" t="s">
        <v>215</v>
      </c>
      <c r="P37" s="171" t="str">
        <f>IFERROR((Tabelle27[[#This Row],[Menge pro Transport (t)]]*Tabelle27[[#This Row],[Transportweg zur Entsorgungsanlage Hin und Rückweg
(km)]]*Tabelle27[[#This Row],[Emissionsfaktor Transport
(kg CO2 eq/tkm)]]/1000)*Tabelle27[[#This Row],[Anzahl Transporte]],"")</f>
        <v/>
      </c>
      <c r="Q3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7" s="106" t="str">
        <f>IFERROR(Tabelle27[[#This Row],[Menge
(t/a)]]*Tabelle27[[#This Row],[Emissionsfaktor Behandlung
(t CO2 eq/t)]],"")</f>
        <v/>
      </c>
      <c r="T37" s="107">
        <f>IF(Tabelle27[[#This Row],[Emissionen Behandlung
(t CO2 eq/a)]]="",0,Tabelle27[[#This Row],[Emissionen Behandlung
(t CO2 eq/a)]])+IF(Tabelle27[[#This Row],[Emissionen Transport
(t CO2 eq/a)]]="",0,Tabelle27[[#This Row],[Emissionen Transport
(t CO2 eq/a)]])</f>
        <v>0</v>
      </c>
    </row>
    <row r="38" spans="1:20" ht="30" customHeight="1" thickTop="1" thickBot="1" x14ac:dyDescent="0.3">
      <c r="A38" s="73" t="s">
        <v>95</v>
      </c>
      <c r="B38" s="47" t="str">
        <f t="shared" si="2"/>
        <v>*</v>
      </c>
      <c r="C38" s="47" t="str">
        <f t="shared" si="3"/>
        <v>gefährlich</v>
      </c>
      <c r="D38" s="48" t="s">
        <v>163</v>
      </c>
      <c r="E38" s="100"/>
      <c r="F38" s="100"/>
      <c r="G38" s="100"/>
      <c r="H38" s="100"/>
      <c r="I38" s="100"/>
      <c r="J38" s="140"/>
      <c r="K38" s="143" t="str">
        <f>IFERROR(Tabelle27[[#This Row],[Menge
(t/a)]]/Tabelle27[[#This Row],[Anzahl Transporte]],"")</f>
        <v/>
      </c>
      <c r="L38" s="141"/>
      <c r="M38" s="100"/>
      <c r="N38" s="75" t="str">
        <f>IFERROR(VLOOKUP(Tabelle27[[#This Row],[Transportmittel]],Emissionsfaktoren!$N$2:$P$11,3,FALSE),"")</f>
        <v/>
      </c>
      <c r="O38" s="50" t="s">
        <v>215</v>
      </c>
      <c r="P38" s="171" t="str">
        <f>IFERROR((Tabelle27[[#This Row],[Menge pro Transport (t)]]*Tabelle27[[#This Row],[Transportweg zur Entsorgungsanlage Hin und Rückweg
(km)]]*Tabelle27[[#This Row],[Emissionsfaktor Transport
(kg CO2 eq/tkm)]]/1000)*Tabelle27[[#This Row],[Anzahl Transporte]],"")</f>
        <v/>
      </c>
      <c r="Q3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8" s="106" t="str">
        <f>IFERROR(Tabelle27[[#This Row],[Menge
(t/a)]]*Tabelle27[[#This Row],[Emissionsfaktor Behandlung
(t CO2 eq/t)]],"")</f>
        <v/>
      </c>
      <c r="T38" s="107">
        <f>IF(Tabelle27[[#This Row],[Emissionen Behandlung
(t CO2 eq/a)]]="",0,Tabelle27[[#This Row],[Emissionen Behandlung
(t CO2 eq/a)]])+IF(Tabelle27[[#This Row],[Emissionen Transport
(t CO2 eq/a)]]="",0,Tabelle27[[#This Row],[Emissionen Transport
(t CO2 eq/a)]])</f>
        <v>0</v>
      </c>
    </row>
    <row r="39" spans="1:20" ht="30" customHeight="1" thickTop="1" thickBot="1" x14ac:dyDescent="0.3">
      <c r="A39" s="73" t="s">
        <v>92</v>
      </c>
      <c r="B39" s="47" t="str">
        <f t="shared" si="2"/>
        <v>*</v>
      </c>
      <c r="C39" s="47" t="str">
        <f t="shared" si="3"/>
        <v>gefährlich</v>
      </c>
      <c r="D39" s="48" t="s">
        <v>129</v>
      </c>
      <c r="E39" s="100"/>
      <c r="F39" s="100"/>
      <c r="G39" s="100"/>
      <c r="H39" s="100"/>
      <c r="I39" s="100"/>
      <c r="J39" s="140"/>
      <c r="K39" s="143" t="str">
        <f>IFERROR(Tabelle27[[#This Row],[Menge
(t/a)]]/Tabelle27[[#This Row],[Anzahl Transporte]],"")</f>
        <v/>
      </c>
      <c r="L39" s="141"/>
      <c r="M39" s="100"/>
      <c r="N39" s="75" t="str">
        <f>IFERROR(VLOOKUP(Tabelle27[[#This Row],[Transportmittel]],Emissionsfaktoren!$N$2:$P$11,3,FALSE),"")</f>
        <v/>
      </c>
      <c r="O39" s="50" t="s">
        <v>215</v>
      </c>
      <c r="P39" s="171" t="str">
        <f>IFERROR((Tabelle27[[#This Row],[Menge pro Transport (t)]]*Tabelle27[[#This Row],[Transportweg zur Entsorgungsanlage Hin und Rückweg
(km)]]*Tabelle27[[#This Row],[Emissionsfaktor Transport
(kg CO2 eq/tkm)]]/1000)*Tabelle27[[#This Row],[Anzahl Transporte]],"")</f>
        <v/>
      </c>
      <c r="Q3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3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39" s="106" t="str">
        <f>IFERROR(Tabelle27[[#This Row],[Menge
(t/a)]]*Tabelle27[[#This Row],[Emissionsfaktor Behandlung
(t CO2 eq/t)]],"")</f>
        <v/>
      </c>
      <c r="T39" s="107">
        <f>IF(Tabelle27[[#This Row],[Emissionen Behandlung
(t CO2 eq/a)]]="",0,Tabelle27[[#This Row],[Emissionen Behandlung
(t CO2 eq/a)]])+IF(Tabelle27[[#This Row],[Emissionen Transport
(t CO2 eq/a)]]="",0,Tabelle27[[#This Row],[Emissionen Transport
(t CO2 eq/a)]])</f>
        <v>0</v>
      </c>
    </row>
    <row r="40" spans="1:20" ht="30" customHeight="1" thickTop="1" thickBot="1" x14ac:dyDescent="0.3">
      <c r="A40" s="74" t="s">
        <v>116</v>
      </c>
      <c r="B40" s="47" t="str">
        <f t="shared" si="2"/>
        <v>*</v>
      </c>
      <c r="C40" s="47" t="str">
        <f t="shared" si="3"/>
        <v>gefährlich</v>
      </c>
      <c r="D40" s="48" t="s">
        <v>130</v>
      </c>
      <c r="E40" s="100"/>
      <c r="F40" s="100"/>
      <c r="G40" s="100"/>
      <c r="H40" s="100"/>
      <c r="I40" s="100"/>
      <c r="J40" s="140"/>
      <c r="K40" s="143" t="str">
        <f>IFERROR(Tabelle27[[#This Row],[Menge
(t/a)]]/Tabelle27[[#This Row],[Anzahl Transporte]],"")</f>
        <v/>
      </c>
      <c r="L40" s="141"/>
      <c r="M40" s="100"/>
      <c r="N40" s="75" t="str">
        <f>IFERROR(VLOOKUP(Tabelle27[[#This Row],[Transportmittel]],Emissionsfaktoren!$N$2:$P$11,3,FALSE),"")</f>
        <v/>
      </c>
      <c r="O40" s="50" t="s">
        <v>215</v>
      </c>
      <c r="P40" s="171" t="str">
        <f>IFERROR((Tabelle27[[#This Row],[Menge pro Transport (t)]]*Tabelle27[[#This Row],[Transportweg zur Entsorgungsanlage Hin und Rückweg
(km)]]*Tabelle27[[#This Row],[Emissionsfaktor Transport
(kg CO2 eq/tkm)]]/1000)*Tabelle27[[#This Row],[Anzahl Transporte]],"")</f>
        <v/>
      </c>
      <c r="Q4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0" s="106" t="str">
        <f>IFERROR(Tabelle27[[#This Row],[Menge
(t/a)]]*Tabelle27[[#This Row],[Emissionsfaktor Behandlung
(t CO2 eq/t)]],"")</f>
        <v/>
      </c>
      <c r="T40" s="107">
        <f>IF(Tabelle27[[#This Row],[Emissionen Behandlung
(t CO2 eq/a)]]="",0,Tabelle27[[#This Row],[Emissionen Behandlung
(t CO2 eq/a)]])+IF(Tabelle27[[#This Row],[Emissionen Transport
(t CO2 eq/a)]]="",0,Tabelle27[[#This Row],[Emissionen Transport
(t CO2 eq/a)]])</f>
        <v>0</v>
      </c>
    </row>
    <row r="41" spans="1:20" ht="30" customHeight="1" thickTop="1" thickBot="1" x14ac:dyDescent="0.3">
      <c r="A41" s="89">
        <v>160605</v>
      </c>
      <c r="B41" s="47" t="str">
        <f t="shared" si="2"/>
        <v/>
      </c>
      <c r="C41" s="47" t="str">
        <f t="shared" si="3"/>
        <v>nicht gefährlich</v>
      </c>
      <c r="D41" s="48" t="s">
        <v>164</v>
      </c>
      <c r="E41" s="100"/>
      <c r="F41" s="100"/>
      <c r="G41" s="100"/>
      <c r="H41" s="100"/>
      <c r="I41" s="100"/>
      <c r="J41" s="140"/>
      <c r="K41" s="143" t="str">
        <f>IFERROR(Tabelle27[[#This Row],[Menge
(t/a)]]/Tabelle27[[#This Row],[Anzahl Transporte]],"")</f>
        <v/>
      </c>
      <c r="L41" s="141"/>
      <c r="M41" s="100"/>
      <c r="N41" s="75" t="str">
        <f>IFERROR(VLOOKUP(Tabelle27[[#This Row],[Transportmittel]],Emissionsfaktoren!$N$2:$P$11,3,FALSE),"")</f>
        <v/>
      </c>
      <c r="O41" s="50" t="s">
        <v>215</v>
      </c>
      <c r="P41" s="171" t="str">
        <f>IFERROR((Tabelle27[[#This Row],[Menge pro Transport (t)]]*Tabelle27[[#This Row],[Transportweg zur Entsorgungsanlage Hin und Rückweg
(km)]]*Tabelle27[[#This Row],[Emissionsfaktor Transport
(kg CO2 eq/tkm)]]/1000)*Tabelle27[[#This Row],[Anzahl Transporte]],"")</f>
        <v/>
      </c>
      <c r="Q4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1" s="106" t="str">
        <f>IFERROR(Tabelle27[[#This Row],[Menge
(t/a)]]*Tabelle27[[#This Row],[Emissionsfaktor Behandlung
(t CO2 eq/t)]],"")</f>
        <v/>
      </c>
      <c r="T41" s="107">
        <f>IF(Tabelle27[[#This Row],[Emissionen Behandlung
(t CO2 eq/a)]]="",0,Tabelle27[[#This Row],[Emissionen Behandlung
(t CO2 eq/a)]])+IF(Tabelle27[[#This Row],[Emissionen Transport
(t CO2 eq/a)]]="",0,Tabelle27[[#This Row],[Emissionen Transport
(t CO2 eq/a)]])</f>
        <v>0</v>
      </c>
    </row>
    <row r="42" spans="1:20" ht="30" customHeight="1" thickTop="1" thickBot="1" x14ac:dyDescent="0.3">
      <c r="A42" s="73" t="s">
        <v>117</v>
      </c>
      <c r="B42" s="47" t="str">
        <f t="shared" si="2"/>
        <v>*</v>
      </c>
      <c r="C42" s="47" t="str">
        <f t="shared" si="3"/>
        <v>gefährlich</v>
      </c>
      <c r="D42" s="48" t="s">
        <v>131</v>
      </c>
      <c r="E42" s="100"/>
      <c r="F42" s="100"/>
      <c r="G42" s="100"/>
      <c r="H42" s="100"/>
      <c r="I42" s="100"/>
      <c r="J42" s="140"/>
      <c r="K42" s="143" t="str">
        <f>IFERROR(Tabelle27[[#This Row],[Menge
(t/a)]]/Tabelle27[[#This Row],[Anzahl Transporte]],"")</f>
        <v/>
      </c>
      <c r="L42" s="141"/>
      <c r="M42" s="100"/>
      <c r="N42" s="75" t="str">
        <f>IFERROR(VLOOKUP(Tabelle27[[#This Row],[Transportmittel]],Emissionsfaktoren!$N$2:$P$11,3,FALSE),"")</f>
        <v/>
      </c>
      <c r="O42" s="50" t="s">
        <v>215</v>
      </c>
      <c r="P42" s="171" t="str">
        <f>IFERROR((Tabelle27[[#This Row],[Menge pro Transport (t)]]*Tabelle27[[#This Row],[Transportweg zur Entsorgungsanlage Hin und Rückweg
(km)]]*Tabelle27[[#This Row],[Emissionsfaktor Transport
(kg CO2 eq/tkm)]]/1000)*Tabelle27[[#This Row],[Anzahl Transporte]],"")</f>
        <v/>
      </c>
      <c r="Q4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2" s="106" t="str">
        <f>IFERROR(Tabelle27[[#This Row],[Menge
(t/a)]]*Tabelle27[[#This Row],[Emissionsfaktor Behandlung
(t CO2 eq/t)]],"")</f>
        <v/>
      </c>
      <c r="T42" s="107">
        <f>IF(Tabelle27[[#This Row],[Emissionen Behandlung
(t CO2 eq/a)]]="",0,Tabelle27[[#This Row],[Emissionen Behandlung
(t CO2 eq/a)]])+IF(Tabelle27[[#This Row],[Emissionen Transport
(t CO2 eq/a)]]="",0,Tabelle27[[#This Row],[Emissionen Transport
(t CO2 eq/a)]])</f>
        <v>0</v>
      </c>
    </row>
    <row r="43" spans="1:20" ht="30" customHeight="1" thickTop="1" thickBot="1" x14ac:dyDescent="0.3">
      <c r="A43" s="89">
        <v>170101</v>
      </c>
      <c r="B43" s="47" t="str">
        <f t="shared" si="2"/>
        <v/>
      </c>
      <c r="C43" s="47" t="str">
        <f t="shared" si="3"/>
        <v>nicht gefährlich</v>
      </c>
      <c r="D43" s="48" t="s">
        <v>165</v>
      </c>
      <c r="E43" s="100"/>
      <c r="F43" s="100"/>
      <c r="G43" s="100"/>
      <c r="H43" s="100"/>
      <c r="I43" s="100"/>
      <c r="J43" s="140"/>
      <c r="K43" s="143" t="str">
        <f>IFERROR(Tabelle27[[#This Row],[Menge
(t/a)]]/Tabelle27[[#This Row],[Anzahl Transporte]],"")</f>
        <v/>
      </c>
      <c r="L43" s="141"/>
      <c r="M43" s="100"/>
      <c r="N43" s="75" t="str">
        <f>IFERROR(VLOOKUP(Tabelle27[[#This Row],[Transportmittel]],Emissionsfaktoren!$N$2:$P$11,3,FALSE),"")</f>
        <v/>
      </c>
      <c r="O43" s="50" t="s">
        <v>215</v>
      </c>
      <c r="P43" s="171" t="str">
        <f>IFERROR((Tabelle27[[#This Row],[Menge pro Transport (t)]]*Tabelle27[[#This Row],[Transportweg zur Entsorgungsanlage Hin und Rückweg
(km)]]*Tabelle27[[#This Row],[Emissionsfaktor Transport
(kg CO2 eq/tkm)]]/1000)*Tabelle27[[#This Row],[Anzahl Transporte]],"")</f>
        <v/>
      </c>
      <c r="Q4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3" s="106" t="str">
        <f>IFERROR(Tabelle27[[#This Row],[Menge
(t/a)]]*Tabelle27[[#This Row],[Emissionsfaktor Behandlung
(t CO2 eq/t)]],"")</f>
        <v/>
      </c>
      <c r="T43" s="107">
        <f>IF(Tabelle27[[#This Row],[Emissionen Behandlung
(t CO2 eq/a)]]="",0,Tabelle27[[#This Row],[Emissionen Behandlung
(t CO2 eq/a)]])+IF(Tabelle27[[#This Row],[Emissionen Transport
(t CO2 eq/a)]]="",0,Tabelle27[[#This Row],[Emissionen Transport
(t CO2 eq/a)]])</f>
        <v>0</v>
      </c>
    </row>
    <row r="44" spans="1:20" ht="30" customHeight="1" thickTop="1" thickBot="1" x14ac:dyDescent="0.3">
      <c r="A44" s="74" t="s">
        <v>118</v>
      </c>
      <c r="B44" s="47" t="str">
        <f t="shared" si="2"/>
        <v>*</v>
      </c>
      <c r="C44" s="47" t="str">
        <f t="shared" si="3"/>
        <v>gefährlich</v>
      </c>
      <c r="D44" s="48" t="s">
        <v>166</v>
      </c>
      <c r="E44" s="100"/>
      <c r="F44" s="100"/>
      <c r="G44" s="100"/>
      <c r="H44" s="100"/>
      <c r="I44" s="100"/>
      <c r="J44" s="140"/>
      <c r="K44" s="143" t="str">
        <f>IFERROR(Tabelle27[[#This Row],[Menge
(t/a)]]/Tabelle27[[#This Row],[Anzahl Transporte]],"")</f>
        <v/>
      </c>
      <c r="L44" s="141"/>
      <c r="M44" s="100"/>
      <c r="N44" s="75" t="str">
        <f>IFERROR(VLOOKUP(Tabelle27[[#This Row],[Transportmittel]],Emissionsfaktoren!$N$2:$P$11,3,FALSE),"")</f>
        <v/>
      </c>
      <c r="O44" s="50" t="s">
        <v>215</v>
      </c>
      <c r="P44" s="171" t="str">
        <f>IFERROR((Tabelle27[[#This Row],[Menge pro Transport (t)]]*Tabelle27[[#This Row],[Transportweg zur Entsorgungsanlage Hin und Rückweg
(km)]]*Tabelle27[[#This Row],[Emissionsfaktor Transport
(kg CO2 eq/tkm)]]/1000)*Tabelle27[[#This Row],[Anzahl Transporte]],"")</f>
        <v/>
      </c>
      <c r="Q4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4" s="106" t="str">
        <f>IFERROR(Tabelle27[[#This Row],[Menge
(t/a)]]*Tabelle27[[#This Row],[Emissionsfaktor Behandlung
(t CO2 eq/t)]],"")</f>
        <v/>
      </c>
      <c r="T44" s="107">
        <f>IF(Tabelle27[[#This Row],[Emissionen Behandlung
(t CO2 eq/a)]]="",0,Tabelle27[[#This Row],[Emissionen Behandlung
(t CO2 eq/a)]])+IF(Tabelle27[[#This Row],[Emissionen Transport
(t CO2 eq/a)]]="",0,Tabelle27[[#This Row],[Emissionen Transport
(t CO2 eq/a)]])</f>
        <v>0</v>
      </c>
    </row>
    <row r="45" spans="1:20" ht="30" customHeight="1" thickTop="1" thickBot="1" x14ac:dyDescent="0.3">
      <c r="A45" s="90">
        <v>170107</v>
      </c>
      <c r="B45" s="56" t="str">
        <f t="shared" si="2"/>
        <v/>
      </c>
      <c r="C45" s="56" t="str">
        <f t="shared" si="3"/>
        <v>nicht gefährlich</v>
      </c>
      <c r="D45" s="48" t="s">
        <v>184</v>
      </c>
      <c r="E45" s="100"/>
      <c r="F45" s="100"/>
      <c r="G45" s="100"/>
      <c r="H45" s="100"/>
      <c r="I45" s="100"/>
      <c r="J45" s="140"/>
      <c r="K45" s="143" t="str">
        <f>IFERROR(Tabelle27[[#This Row],[Menge
(t/a)]]/Tabelle27[[#This Row],[Anzahl Transporte]],"")</f>
        <v/>
      </c>
      <c r="L45" s="141"/>
      <c r="M45" s="100"/>
      <c r="N45" s="75" t="str">
        <f>IFERROR(VLOOKUP(Tabelle27[[#This Row],[Transportmittel]],Emissionsfaktoren!$N$2:$P$11,3,FALSE),"")</f>
        <v/>
      </c>
      <c r="O45" s="50" t="s">
        <v>215</v>
      </c>
      <c r="P45" s="171" t="str">
        <f>IFERROR((Tabelle27[[#This Row],[Menge pro Transport (t)]]*Tabelle27[[#This Row],[Transportweg zur Entsorgungsanlage Hin und Rückweg
(km)]]*Tabelle27[[#This Row],[Emissionsfaktor Transport
(kg CO2 eq/tkm)]]/1000)*Tabelle27[[#This Row],[Anzahl Transporte]],"")</f>
        <v/>
      </c>
      <c r="Q4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5" s="106" t="str">
        <f>IFERROR(Tabelle27[[#This Row],[Menge
(t/a)]]*Tabelle27[[#This Row],[Emissionsfaktor Behandlung
(t CO2 eq/t)]],"")</f>
        <v/>
      </c>
      <c r="T45" s="107">
        <f>IF(Tabelle27[[#This Row],[Emissionen Behandlung
(t CO2 eq/a)]]="",0,Tabelle27[[#This Row],[Emissionen Behandlung
(t CO2 eq/a)]])+IF(Tabelle27[[#This Row],[Emissionen Transport
(t CO2 eq/a)]]="",0,Tabelle27[[#This Row],[Emissionen Transport
(t CO2 eq/a)]])</f>
        <v>0</v>
      </c>
    </row>
    <row r="46" spans="1:20" ht="30" customHeight="1" thickTop="1" thickBot="1" x14ac:dyDescent="0.3">
      <c r="A46" s="53">
        <v>170201</v>
      </c>
      <c r="B46" s="47" t="str">
        <f t="shared" si="2"/>
        <v/>
      </c>
      <c r="C46" s="47" t="str">
        <f t="shared" si="3"/>
        <v>nicht gefährlich</v>
      </c>
      <c r="D46" s="48" t="s">
        <v>185</v>
      </c>
      <c r="E46" s="100"/>
      <c r="F46" s="100"/>
      <c r="G46" s="100"/>
      <c r="H46" s="100"/>
      <c r="I46" s="100"/>
      <c r="J46" s="140"/>
      <c r="K46" s="143" t="str">
        <f>IFERROR(Tabelle27[[#This Row],[Menge
(t/a)]]/Tabelle27[[#This Row],[Anzahl Transporte]],"")</f>
        <v/>
      </c>
      <c r="L46" s="141"/>
      <c r="M46" s="100"/>
      <c r="N46" s="75" t="str">
        <f>IFERROR(VLOOKUP(Tabelle27[[#This Row],[Transportmittel]],Emissionsfaktoren!$N$2:$P$11,3,FALSE),"")</f>
        <v/>
      </c>
      <c r="O46" s="50" t="s">
        <v>215</v>
      </c>
      <c r="P46" s="171" t="str">
        <f>IFERROR((Tabelle27[[#This Row],[Menge pro Transport (t)]]*Tabelle27[[#This Row],[Transportweg zur Entsorgungsanlage Hin und Rückweg
(km)]]*Tabelle27[[#This Row],[Emissionsfaktor Transport
(kg CO2 eq/tkm)]]/1000)*Tabelle27[[#This Row],[Anzahl Transporte]],"")</f>
        <v/>
      </c>
      <c r="Q4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6" s="106" t="str">
        <f>IFERROR(Tabelle27[[#This Row],[Menge
(t/a)]]*Tabelle27[[#This Row],[Emissionsfaktor Behandlung
(t CO2 eq/t)]],"")</f>
        <v/>
      </c>
      <c r="T46" s="107">
        <f>IF(Tabelle27[[#This Row],[Emissionen Behandlung
(t CO2 eq/a)]]="",0,Tabelle27[[#This Row],[Emissionen Behandlung
(t CO2 eq/a)]])+IF(Tabelle27[[#This Row],[Emissionen Transport
(t CO2 eq/a)]]="",0,Tabelle27[[#This Row],[Emissionen Transport
(t CO2 eq/a)]])</f>
        <v>0</v>
      </c>
    </row>
    <row r="47" spans="1:20" ht="30" customHeight="1" thickTop="1" thickBot="1" x14ac:dyDescent="0.3">
      <c r="A47" s="53">
        <v>170203</v>
      </c>
      <c r="B47" s="47" t="str">
        <f t="shared" si="2"/>
        <v/>
      </c>
      <c r="C47" s="47" t="str">
        <f t="shared" si="3"/>
        <v>nicht gefährlich</v>
      </c>
      <c r="D47" s="48" t="s">
        <v>190</v>
      </c>
      <c r="E47" s="100"/>
      <c r="F47" s="100"/>
      <c r="G47" s="100"/>
      <c r="H47" s="100"/>
      <c r="I47" s="100"/>
      <c r="J47" s="140"/>
      <c r="K47" s="143" t="str">
        <f>IFERROR(Tabelle27[[#This Row],[Menge
(t/a)]]/Tabelle27[[#This Row],[Anzahl Transporte]],"")</f>
        <v/>
      </c>
      <c r="L47" s="141"/>
      <c r="M47" s="100"/>
      <c r="N47" s="75" t="str">
        <f>IFERROR(VLOOKUP(Tabelle27[[#This Row],[Transportmittel]],Emissionsfaktoren!$N$2:$P$11,3,FALSE),"")</f>
        <v/>
      </c>
      <c r="O47" s="50" t="s">
        <v>215</v>
      </c>
      <c r="P47" s="171" t="str">
        <f>IFERROR((Tabelle27[[#This Row],[Menge pro Transport (t)]]*Tabelle27[[#This Row],[Transportweg zur Entsorgungsanlage Hin und Rückweg
(km)]]*Tabelle27[[#This Row],[Emissionsfaktor Transport
(kg CO2 eq/tkm)]]/1000)*Tabelle27[[#This Row],[Anzahl Transporte]],"")</f>
        <v/>
      </c>
      <c r="Q4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7" s="106" t="str">
        <f>IFERROR(Tabelle27[[#This Row],[Menge
(t/a)]]*Tabelle27[[#This Row],[Emissionsfaktor Behandlung
(t CO2 eq/t)]],"")</f>
        <v/>
      </c>
      <c r="T47" s="107">
        <f>IF(Tabelle27[[#This Row],[Emissionen Behandlung
(t CO2 eq/a)]]="",0,Tabelle27[[#This Row],[Emissionen Behandlung
(t CO2 eq/a)]])+IF(Tabelle27[[#This Row],[Emissionen Transport
(t CO2 eq/a)]]="",0,Tabelle27[[#This Row],[Emissionen Transport
(t CO2 eq/a)]])</f>
        <v>0</v>
      </c>
    </row>
    <row r="48" spans="1:20" ht="30" customHeight="1" thickTop="1" thickBot="1" x14ac:dyDescent="0.3">
      <c r="A48" s="73" t="s">
        <v>98</v>
      </c>
      <c r="B48" s="47" t="str">
        <f t="shared" si="2"/>
        <v>*</v>
      </c>
      <c r="C48" s="47" t="str">
        <f t="shared" si="3"/>
        <v>gefährlich</v>
      </c>
      <c r="D48" s="48" t="s">
        <v>167</v>
      </c>
      <c r="E48" s="100"/>
      <c r="F48" s="100"/>
      <c r="G48" s="100"/>
      <c r="H48" s="100"/>
      <c r="I48" s="100"/>
      <c r="J48" s="140"/>
      <c r="K48" s="143" t="str">
        <f>IFERROR(Tabelle27[[#This Row],[Menge
(t/a)]]/Tabelle27[[#This Row],[Anzahl Transporte]],"")</f>
        <v/>
      </c>
      <c r="L48" s="141"/>
      <c r="M48" s="100"/>
      <c r="N48" s="75" t="str">
        <f>IFERROR(VLOOKUP(Tabelle27[[#This Row],[Transportmittel]],Emissionsfaktoren!$N$2:$P$11,3,FALSE),"")</f>
        <v/>
      </c>
      <c r="O48" s="50" t="s">
        <v>215</v>
      </c>
      <c r="P48" s="171" t="str">
        <f>IFERROR((Tabelle27[[#This Row],[Menge pro Transport (t)]]*Tabelle27[[#This Row],[Transportweg zur Entsorgungsanlage Hin und Rückweg
(km)]]*Tabelle27[[#This Row],[Emissionsfaktor Transport
(kg CO2 eq/tkm)]]/1000)*Tabelle27[[#This Row],[Anzahl Transporte]],"")</f>
        <v/>
      </c>
      <c r="Q4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8" s="106" t="str">
        <f>IFERROR(Tabelle27[[#This Row],[Menge
(t/a)]]*Tabelle27[[#This Row],[Emissionsfaktor Behandlung
(t CO2 eq/t)]],"")</f>
        <v/>
      </c>
      <c r="T48" s="107">
        <f>IF(Tabelle27[[#This Row],[Emissionen Behandlung
(t CO2 eq/a)]]="",0,Tabelle27[[#This Row],[Emissionen Behandlung
(t CO2 eq/a)]])+IF(Tabelle27[[#This Row],[Emissionen Transport
(t CO2 eq/a)]]="",0,Tabelle27[[#This Row],[Emissionen Transport
(t CO2 eq/a)]])</f>
        <v>0</v>
      </c>
    </row>
    <row r="49" spans="1:20" ht="30" customHeight="1" thickTop="1" thickBot="1" x14ac:dyDescent="0.3">
      <c r="A49" s="74" t="s">
        <v>119</v>
      </c>
      <c r="B49" s="47" t="str">
        <f t="shared" si="2"/>
        <v>*</v>
      </c>
      <c r="C49" s="47" t="str">
        <f t="shared" si="3"/>
        <v>gefährlich</v>
      </c>
      <c r="D49" s="48" t="s">
        <v>132</v>
      </c>
      <c r="E49" s="100"/>
      <c r="F49" s="100"/>
      <c r="G49" s="100"/>
      <c r="H49" s="100"/>
      <c r="I49" s="100"/>
      <c r="J49" s="140"/>
      <c r="K49" s="143" t="str">
        <f>IFERROR(Tabelle27[[#This Row],[Menge
(t/a)]]/Tabelle27[[#This Row],[Anzahl Transporte]],"")</f>
        <v/>
      </c>
      <c r="L49" s="141"/>
      <c r="M49" s="100"/>
      <c r="N49" s="75" t="str">
        <f>IFERROR(VLOOKUP(Tabelle27[[#This Row],[Transportmittel]],Emissionsfaktoren!$N$2:$P$11,3,FALSE),"")</f>
        <v/>
      </c>
      <c r="O49" s="50" t="s">
        <v>215</v>
      </c>
      <c r="P49" s="171" t="str">
        <f>IFERROR((Tabelle27[[#This Row],[Menge pro Transport (t)]]*Tabelle27[[#This Row],[Transportweg zur Entsorgungsanlage Hin und Rückweg
(km)]]*Tabelle27[[#This Row],[Emissionsfaktor Transport
(kg CO2 eq/tkm)]]/1000)*Tabelle27[[#This Row],[Anzahl Transporte]],"")</f>
        <v/>
      </c>
      <c r="Q4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4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49" s="106" t="str">
        <f>IFERROR(Tabelle27[[#This Row],[Menge
(t/a)]]*Tabelle27[[#This Row],[Emissionsfaktor Behandlung
(t CO2 eq/t)]],"")</f>
        <v/>
      </c>
      <c r="T49" s="107">
        <f>IF(Tabelle27[[#This Row],[Emissionen Behandlung
(t CO2 eq/a)]]="",0,Tabelle27[[#This Row],[Emissionen Behandlung
(t CO2 eq/a)]])+IF(Tabelle27[[#This Row],[Emissionen Transport
(t CO2 eq/a)]]="",0,Tabelle27[[#This Row],[Emissionen Transport
(t CO2 eq/a)]])</f>
        <v>0</v>
      </c>
    </row>
    <row r="50" spans="1:20" s="44" customFormat="1" ht="30" customHeight="1" thickTop="1" thickBot="1" x14ac:dyDescent="0.3">
      <c r="A50" s="89">
        <v>170405</v>
      </c>
      <c r="B50" s="47" t="str">
        <f t="shared" si="2"/>
        <v/>
      </c>
      <c r="C50" s="47" t="str">
        <f t="shared" si="3"/>
        <v>nicht gefährlich</v>
      </c>
      <c r="D50" s="48" t="s">
        <v>186</v>
      </c>
      <c r="E50" s="100"/>
      <c r="F50" s="100"/>
      <c r="G50" s="100"/>
      <c r="H50" s="100"/>
      <c r="I50" s="100"/>
      <c r="J50" s="140"/>
      <c r="K50" s="143" t="str">
        <f>IFERROR(Tabelle27[[#This Row],[Menge
(t/a)]]/Tabelle27[[#This Row],[Anzahl Transporte]],"")</f>
        <v/>
      </c>
      <c r="L50" s="141"/>
      <c r="M50" s="100"/>
      <c r="N50" s="75" t="str">
        <f>IFERROR(VLOOKUP(Tabelle27[[#This Row],[Transportmittel]],Emissionsfaktoren!$N$2:$P$11,3,FALSE),"")</f>
        <v/>
      </c>
      <c r="O50" s="50" t="s">
        <v>215</v>
      </c>
      <c r="P50" s="171" t="str">
        <f>IFERROR((Tabelle27[[#This Row],[Menge pro Transport (t)]]*Tabelle27[[#This Row],[Transportweg zur Entsorgungsanlage Hin und Rückweg
(km)]]*Tabelle27[[#This Row],[Emissionsfaktor Transport
(kg CO2 eq/tkm)]]/1000)*Tabelle27[[#This Row],[Anzahl Transporte]],"")</f>
        <v/>
      </c>
      <c r="Q5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0" s="106" t="str">
        <f>IFERROR(Tabelle27[[#This Row],[Menge
(t/a)]]*Tabelle27[[#This Row],[Emissionsfaktor Behandlung
(t CO2 eq/t)]],"")</f>
        <v/>
      </c>
      <c r="T50" s="107">
        <f>IF(Tabelle27[[#This Row],[Emissionen Behandlung
(t CO2 eq/a)]]="",0,Tabelle27[[#This Row],[Emissionen Behandlung
(t CO2 eq/a)]])+IF(Tabelle27[[#This Row],[Emissionen Transport
(t CO2 eq/a)]]="",0,Tabelle27[[#This Row],[Emissionen Transport
(t CO2 eq/a)]])</f>
        <v>0</v>
      </c>
    </row>
    <row r="51" spans="1:20" s="44" customFormat="1" ht="30" customHeight="1" thickTop="1" thickBot="1" x14ac:dyDescent="0.3">
      <c r="A51" s="89">
        <v>170407</v>
      </c>
      <c r="B51" s="47" t="str">
        <f t="shared" si="2"/>
        <v/>
      </c>
      <c r="C51" s="47" t="str">
        <f t="shared" si="3"/>
        <v>nicht gefährlich</v>
      </c>
      <c r="D51" s="48" t="s">
        <v>168</v>
      </c>
      <c r="E51" s="100"/>
      <c r="F51" s="100"/>
      <c r="G51" s="100"/>
      <c r="H51" s="100"/>
      <c r="I51" s="100"/>
      <c r="J51" s="140"/>
      <c r="K51" s="143" t="str">
        <f>IFERROR(Tabelle27[[#This Row],[Menge
(t/a)]]/Tabelle27[[#This Row],[Anzahl Transporte]],"")</f>
        <v/>
      </c>
      <c r="L51" s="141"/>
      <c r="M51" s="100"/>
      <c r="N51" s="75" t="str">
        <f>IFERROR(VLOOKUP(Tabelle27[[#This Row],[Transportmittel]],Emissionsfaktoren!$N$2:$P$11,3,FALSE),"")</f>
        <v/>
      </c>
      <c r="O51" s="50" t="s">
        <v>215</v>
      </c>
      <c r="P51" s="171" t="str">
        <f>IFERROR((Tabelle27[[#This Row],[Menge pro Transport (t)]]*Tabelle27[[#This Row],[Transportweg zur Entsorgungsanlage Hin und Rückweg
(km)]]*Tabelle27[[#This Row],[Emissionsfaktor Transport
(kg CO2 eq/tkm)]]/1000)*Tabelle27[[#This Row],[Anzahl Transporte]],"")</f>
        <v/>
      </c>
      <c r="Q5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1" s="106" t="str">
        <f>IFERROR(Tabelle27[[#This Row],[Menge
(t/a)]]*Tabelle27[[#This Row],[Emissionsfaktor Behandlung
(t CO2 eq/t)]],"")</f>
        <v/>
      </c>
      <c r="T51" s="107">
        <f>IF(Tabelle27[[#This Row],[Emissionen Behandlung
(t CO2 eq/a)]]="",0,Tabelle27[[#This Row],[Emissionen Behandlung
(t CO2 eq/a)]])+IF(Tabelle27[[#This Row],[Emissionen Transport
(t CO2 eq/a)]]="",0,Tabelle27[[#This Row],[Emissionen Transport
(t CO2 eq/a)]])</f>
        <v>0</v>
      </c>
    </row>
    <row r="52" spans="1:20" s="44" customFormat="1" ht="30" customHeight="1" thickTop="1" thickBot="1" x14ac:dyDescent="0.3">
      <c r="A52" s="89">
        <v>170411</v>
      </c>
      <c r="B52" s="47" t="str">
        <f t="shared" ref="B52:B69" si="4">IF(MID(A52,7,1)="*","*","")</f>
        <v/>
      </c>
      <c r="C52" s="47" t="str">
        <f t="shared" si="3"/>
        <v>nicht gefährlich</v>
      </c>
      <c r="D52" s="48" t="s">
        <v>187</v>
      </c>
      <c r="E52" s="100"/>
      <c r="F52" s="100"/>
      <c r="G52" s="100"/>
      <c r="H52" s="100"/>
      <c r="I52" s="100"/>
      <c r="J52" s="140"/>
      <c r="K52" s="143" t="str">
        <f>IFERROR(Tabelle27[[#This Row],[Menge
(t/a)]]/Tabelle27[[#This Row],[Anzahl Transporte]],"")</f>
        <v/>
      </c>
      <c r="L52" s="141"/>
      <c r="M52" s="100"/>
      <c r="N52" s="75" t="str">
        <f>IFERROR(VLOOKUP(Tabelle27[[#This Row],[Transportmittel]],Emissionsfaktoren!$N$2:$P$11,3,FALSE),"")</f>
        <v/>
      </c>
      <c r="O52" s="50" t="s">
        <v>215</v>
      </c>
      <c r="P52" s="171" t="str">
        <f>IFERROR((Tabelle27[[#This Row],[Menge pro Transport (t)]]*Tabelle27[[#This Row],[Transportweg zur Entsorgungsanlage Hin und Rückweg
(km)]]*Tabelle27[[#This Row],[Emissionsfaktor Transport
(kg CO2 eq/tkm)]]/1000)*Tabelle27[[#This Row],[Anzahl Transporte]],"")</f>
        <v/>
      </c>
      <c r="Q5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2" s="106" t="str">
        <f>IFERROR(Tabelle27[[#This Row],[Menge
(t/a)]]*Tabelle27[[#This Row],[Emissionsfaktor Behandlung
(t CO2 eq/t)]],"")</f>
        <v/>
      </c>
      <c r="T52" s="107">
        <f>IF(Tabelle27[[#This Row],[Emissionen Behandlung
(t CO2 eq/a)]]="",0,Tabelle27[[#This Row],[Emissionen Behandlung
(t CO2 eq/a)]])+IF(Tabelle27[[#This Row],[Emissionen Transport
(t CO2 eq/a)]]="",0,Tabelle27[[#This Row],[Emissionen Transport
(t CO2 eq/a)]])</f>
        <v>0</v>
      </c>
    </row>
    <row r="53" spans="1:20" s="44" customFormat="1" ht="30" customHeight="1" thickTop="1" thickBot="1" x14ac:dyDescent="0.3">
      <c r="A53" s="73" t="s">
        <v>172</v>
      </c>
      <c r="B53" s="47" t="str">
        <f t="shared" si="4"/>
        <v>*</v>
      </c>
      <c r="C53" s="47" t="str">
        <f t="shared" si="3"/>
        <v>gefährlich</v>
      </c>
      <c r="D53" s="48" t="s">
        <v>195</v>
      </c>
      <c r="E53" s="100"/>
      <c r="F53" s="100"/>
      <c r="G53" s="100"/>
      <c r="H53" s="100"/>
      <c r="I53" s="100"/>
      <c r="J53" s="140"/>
      <c r="K53" s="143" t="str">
        <f>IFERROR(Tabelle27[[#This Row],[Menge
(t/a)]]/Tabelle27[[#This Row],[Anzahl Transporte]],"")</f>
        <v/>
      </c>
      <c r="L53" s="141"/>
      <c r="M53" s="100"/>
      <c r="N53" s="75" t="str">
        <f>IFERROR(VLOOKUP(Tabelle27[[#This Row],[Transportmittel]],Emissionsfaktoren!$N$2:$P$11,3,FALSE),"")</f>
        <v/>
      </c>
      <c r="O53" s="50" t="s">
        <v>215</v>
      </c>
      <c r="P53" s="171" t="str">
        <f>IFERROR((Tabelle27[[#This Row],[Menge pro Transport (t)]]*Tabelle27[[#This Row],[Transportweg zur Entsorgungsanlage Hin und Rückweg
(km)]]*Tabelle27[[#This Row],[Emissionsfaktor Transport
(kg CO2 eq/tkm)]]/1000)*Tabelle27[[#This Row],[Anzahl Transporte]],"")</f>
        <v/>
      </c>
      <c r="Q5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3" s="106" t="str">
        <f>IFERROR(Tabelle27[[#This Row],[Menge
(t/a)]]*Tabelle27[[#This Row],[Emissionsfaktor Behandlung
(t CO2 eq/t)]],"")</f>
        <v/>
      </c>
      <c r="T53" s="107">
        <f>IF(Tabelle27[[#This Row],[Emissionen Behandlung
(t CO2 eq/a)]]="",0,Tabelle27[[#This Row],[Emissionen Behandlung
(t CO2 eq/a)]])+IF(Tabelle27[[#This Row],[Emissionen Transport
(t CO2 eq/a)]]="",0,Tabelle27[[#This Row],[Emissionen Transport
(t CO2 eq/a)]])</f>
        <v>0</v>
      </c>
    </row>
    <row r="54" spans="1:20" s="44" customFormat="1" ht="30" customHeight="1" thickTop="1" thickBot="1" x14ac:dyDescent="0.3">
      <c r="A54" s="89">
        <v>170504</v>
      </c>
      <c r="B54" s="47" t="str">
        <f t="shared" si="4"/>
        <v/>
      </c>
      <c r="C54" s="47" t="str">
        <f t="shared" si="3"/>
        <v>nicht gefährlich</v>
      </c>
      <c r="D54" s="48" t="s">
        <v>191</v>
      </c>
      <c r="E54" s="100"/>
      <c r="F54" s="100"/>
      <c r="G54" s="100"/>
      <c r="H54" s="100"/>
      <c r="I54" s="100"/>
      <c r="J54" s="140"/>
      <c r="K54" s="143" t="str">
        <f>IFERROR(Tabelle27[[#This Row],[Menge
(t/a)]]/Tabelle27[[#This Row],[Anzahl Transporte]],"")</f>
        <v/>
      </c>
      <c r="L54" s="141"/>
      <c r="M54" s="100"/>
      <c r="N54" s="75" t="str">
        <f>IFERROR(VLOOKUP(Tabelle27[[#This Row],[Transportmittel]],Emissionsfaktoren!$N$2:$P$11,3,FALSE),"")</f>
        <v/>
      </c>
      <c r="O54" s="50" t="s">
        <v>215</v>
      </c>
      <c r="P54" s="171" t="str">
        <f>IFERROR((Tabelle27[[#This Row],[Menge pro Transport (t)]]*Tabelle27[[#This Row],[Transportweg zur Entsorgungsanlage Hin und Rückweg
(km)]]*Tabelle27[[#This Row],[Emissionsfaktor Transport
(kg CO2 eq/tkm)]]/1000)*Tabelle27[[#This Row],[Anzahl Transporte]],"")</f>
        <v/>
      </c>
      <c r="Q5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4" s="106" t="str">
        <f>IFERROR(Tabelle27[[#This Row],[Menge
(t/a)]]*Tabelle27[[#This Row],[Emissionsfaktor Behandlung
(t CO2 eq/t)]],"")</f>
        <v/>
      </c>
      <c r="T54" s="107">
        <f>IF(Tabelle27[[#This Row],[Emissionen Behandlung
(t CO2 eq/a)]]="",0,Tabelle27[[#This Row],[Emissionen Behandlung
(t CO2 eq/a)]])+IF(Tabelle27[[#This Row],[Emissionen Transport
(t CO2 eq/a)]]="",0,Tabelle27[[#This Row],[Emissionen Transport
(t CO2 eq/a)]])</f>
        <v>0</v>
      </c>
    </row>
    <row r="55" spans="1:20" s="44" customFormat="1" ht="30" customHeight="1" thickTop="1" thickBot="1" x14ac:dyDescent="0.3">
      <c r="A55" s="74" t="s">
        <v>120</v>
      </c>
      <c r="B55" s="47" t="str">
        <f t="shared" si="4"/>
        <v>*</v>
      </c>
      <c r="C55" s="47" t="str">
        <f t="shared" si="3"/>
        <v>gefährlich</v>
      </c>
      <c r="D55" s="48" t="s">
        <v>133</v>
      </c>
      <c r="E55" s="100"/>
      <c r="F55" s="100"/>
      <c r="G55" s="100"/>
      <c r="H55" s="100"/>
      <c r="I55" s="100"/>
      <c r="J55" s="140"/>
      <c r="K55" s="143" t="str">
        <f>IFERROR(Tabelle27[[#This Row],[Menge
(t/a)]]/Tabelle27[[#This Row],[Anzahl Transporte]],"")</f>
        <v/>
      </c>
      <c r="L55" s="141"/>
      <c r="M55" s="100"/>
      <c r="N55" s="75" t="str">
        <f>IFERROR(VLOOKUP(Tabelle27[[#This Row],[Transportmittel]],Emissionsfaktoren!$N$2:$P$11,3,FALSE),"")</f>
        <v/>
      </c>
      <c r="O55" s="50" t="s">
        <v>215</v>
      </c>
      <c r="P55" s="171" t="str">
        <f>IFERROR((Tabelle27[[#This Row],[Menge pro Transport (t)]]*Tabelle27[[#This Row],[Transportweg zur Entsorgungsanlage Hin und Rückweg
(km)]]*Tabelle27[[#This Row],[Emissionsfaktor Transport
(kg CO2 eq/tkm)]]/1000)*Tabelle27[[#This Row],[Anzahl Transporte]],"")</f>
        <v/>
      </c>
      <c r="Q5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5" s="106" t="str">
        <f>IFERROR(Tabelle27[[#This Row],[Menge
(t/a)]]*Tabelle27[[#This Row],[Emissionsfaktor Behandlung
(t CO2 eq/t)]],"")</f>
        <v/>
      </c>
      <c r="T55" s="107">
        <f>IF(Tabelle27[[#This Row],[Emissionen Behandlung
(t CO2 eq/a)]]="",0,Tabelle27[[#This Row],[Emissionen Behandlung
(t CO2 eq/a)]])+IF(Tabelle27[[#This Row],[Emissionen Transport
(t CO2 eq/a)]]="",0,Tabelle27[[#This Row],[Emissionen Transport
(t CO2 eq/a)]])</f>
        <v>0</v>
      </c>
    </row>
    <row r="56" spans="1:20" s="44" customFormat="1" ht="30" customHeight="1" thickTop="1" thickBot="1" x14ac:dyDescent="0.3">
      <c r="A56" s="74" t="s">
        <v>121</v>
      </c>
      <c r="B56" s="47" t="str">
        <f t="shared" si="4"/>
        <v>*</v>
      </c>
      <c r="C56" s="47" t="str">
        <f t="shared" si="3"/>
        <v>gefährlich</v>
      </c>
      <c r="D56" s="48" t="s">
        <v>145</v>
      </c>
      <c r="E56" s="100"/>
      <c r="F56" s="100"/>
      <c r="G56" s="100"/>
      <c r="H56" s="100"/>
      <c r="I56" s="100"/>
      <c r="J56" s="140"/>
      <c r="K56" s="143" t="str">
        <f>IFERROR(Tabelle27[[#This Row],[Menge
(t/a)]]/Tabelle27[[#This Row],[Anzahl Transporte]],"")</f>
        <v/>
      </c>
      <c r="L56" s="141"/>
      <c r="M56" s="100"/>
      <c r="N56" s="75" t="str">
        <f>IFERROR(VLOOKUP(Tabelle27[[#This Row],[Transportmittel]],Emissionsfaktoren!$N$2:$P$11,3,FALSE),"")</f>
        <v/>
      </c>
      <c r="O56" s="50" t="s">
        <v>215</v>
      </c>
      <c r="P56" s="171" t="str">
        <f>IFERROR((Tabelle27[[#This Row],[Menge pro Transport (t)]]*Tabelle27[[#This Row],[Transportweg zur Entsorgungsanlage Hin und Rückweg
(km)]]*Tabelle27[[#This Row],[Emissionsfaktor Transport
(kg CO2 eq/tkm)]]/1000)*Tabelle27[[#This Row],[Anzahl Transporte]],"")</f>
        <v/>
      </c>
      <c r="Q5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6" s="106" t="str">
        <f>IFERROR(Tabelle27[[#This Row],[Menge
(t/a)]]*Tabelle27[[#This Row],[Emissionsfaktor Behandlung
(t CO2 eq/t)]],"")</f>
        <v/>
      </c>
      <c r="T56" s="107">
        <f>IF(Tabelle27[[#This Row],[Emissionen Behandlung
(t CO2 eq/a)]]="",0,Tabelle27[[#This Row],[Emissionen Behandlung
(t CO2 eq/a)]])+IF(Tabelle27[[#This Row],[Emissionen Transport
(t CO2 eq/a)]]="",0,Tabelle27[[#This Row],[Emissionen Transport
(t CO2 eq/a)]])</f>
        <v>0</v>
      </c>
    </row>
    <row r="57" spans="1:20" s="44" customFormat="1" ht="30" customHeight="1" thickTop="1" thickBot="1" x14ac:dyDescent="0.3">
      <c r="A57" s="89">
        <v>170904</v>
      </c>
      <c r="B57" s="47" t="str">
        <f t="shared" si="4"/>
        <v/>
      </c>
      <c r="C57" s="47" t="str">
        <f t="shared" si="3"/>
        <v>nicht gefährlich</v>
      </c>
      <c r="D57" s="48" t="s">
        <v>188</v>
      </c>
      <c r="E57" s="100"/>
      <c r="F57" s="100"/>
      <c r="G57" s="100"/>
      <c r="H57" s="100"/>
      <c r="I57" s="100"/>
      <c r="J57" s="140"/>
      <c r="K57" s="143" t="str">
        <f>IFERROR(Tabelle27[[#This Row],[Menge
(t/a)]]/Tabelle27[[#This Row],[Anzahl Transporte]],"")</f>
        <v/>
      </c>
      <c r="L57" s="141"/>
      <c r="M57" s="100"/>
      <c r="N57" s="75" t="str">
        <f>IFERROR(VLOOKUP(Tabelle27[[#This Row],[Transportmittel]],Emissionsfaktoren!$N$2:$P$11,3,FALSE),"")</f>
        <v/>
      </c>
      <c r="O57" s="50" t="s">
        <v>215</v>
      </c>
      <c r="P57" s="171" t="str">
        <f>IFERROR((Tabelle27[[#This Row],[Menge pro Transport (t)]]*Tabelle27[[#This Row],[Transportweg zur Entsorgungsanlage Hin und Rückweg
(km)]]*Tabelle27[[#This Row],[Emissionsfaktor Transport
(kg CO2 eq/tkm)]]/1000)*Tabelle27[[#This Row],[Anzahl Transporte]],"")</f>
        <v/>
      </c>
      <c r="Q5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7" s="106" t="str">
        <f>IFERROR(Tabelle27[[#This Row],[Menge
(t/a)]]*Tabelle27[[#This Row],[Emissionsfaktor Behandlung
(t CO2 eq/t)]],"")</f>
        <v/>
      </c>
      <c r="T57" s="107">
        <f>IF(Tabelle27[[#This Row],[Emissionen Behandlung
(t CO2 eq/a)]]="",0,Tabelle27[[#This Row],[Emissionen Behandlung
(t CO2 eq/a)]])+IF(Tabelle27[[#This Row],[Emissionen Transport
(t CO2 eq/a)]]="",0,Tabelle27[[#This Row],[Emissionen Transport
(t CO2 eq/a)]])</f>
        <v>0</v>
      </c>
    </row>
    <row r="58" spans="1:20" s="44" customFormat="1" ht="30" customHeight="1" thickTop="1" thickBot="1" x14ac:dyDescent="0.3">
      <c r="A58" s="89">
        <v>190801</v>
      </c>
      <c r="B58" s="47" t="str">
        <f t="shared" si="4"/>
        <v/>
      </c>
      <c r="C58" s="47" t="str">
        <f t="shared" si="3"/>
        <v>nicht gefährlich</v>
      </c>
      <c r="D58" s="48" t="s">
        <v>199</v>
      </c>
      <c r="E58" s="100"/>
      <c r="F58" s="100"/>
      <c r="G58" s="100"/>
      <c r="H58" s="100"/>
      <c r="I58" s="100"/>
      <c r="J58" s="140"/>
      <c r="K58" s="143" t="str">
        <f>IFERROR(Tabelle27[[#This Row],[Menge
(t/a)]]/Tabelle27[[#This Row],[Anzahl Transporte]],"")</f>
        <v/>
      </c>
      <c r="L58" s="141"/>
      <c r="M58" s="100"/>
      <c r="N58" s="75" t="str">
        <f>IFERROR(VLOOKUP(Tabelle27[[#This Row],[Transportmittel]],Emissionsfaktoren!$N$2:$P$11,3,FALSE),"")</f>
        <v/>
      </c>
      <c r="O58" s="50" t="s">
        <v>215</v>
      </c>
      <c r="P58" s="171" t="str">
        <f>IFERROR((Tabelle27[[#This Row],[Menge pro Transport (t)]]*Tabelle27[[#This Row],[Transportweg zur Entsorgungsanlage Hin und Rückweg
(km)]]*Tabelle27[[#This Row],[Emissionsfaktor Transport
(kg CO2 eq/tkm)]]/1000)*Tabelle27[[#This Row],[Anzahl Transporte]],"")</f>
        <v/>
      </c>
      <c r="Q5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8" s="106" t="str">
        <f>IFERROR(Tabelle27[[#This Row],[Menge
(t/a)]]*Tabelle27[[#This Row],[Emissionsfaktor Behandlung
(t CO2 eq/t)]],"")</f>
        <v/>
      </c>
      <c r="T58" s="107">
        <f>IF(Tabelle27[[#This Row],[Emissionen Behandlung
(t CO2 eq/a)]]="",0,Tabelle27[[#This Row],[Emissionen Behandlung
(t CO2 eq/a)]])+IF(Tabelle27[[#This Row],[Emissionen Transport
(t CO2 eq/a)]]="",0,Tabelle27[[#This Row],[Emissionen Transport
(t CO2 eq/a)]])</f>
        <v>0</v>
      </c>
    </row>
    <row r="59" spans="1:20" s="44" customFormat="1" ht="30" customHeight="1" thickTop="1" thickBot="1" x14ac:dyDescent="0.3">
      <c r="A59" s="89">
        <v>190802</v>
      </c>
      <c r="B59" s="47" t="str">
        <f t="shared" si="4"/>
        <v/>
      </c>
      <c r="C59" s="47" t="str">
        <f t="shared" si="3"/>
        <v>nicht gefährlich</v>
      </c>
      <c r="D59" s="48" t="s">
        <v>200</v>
      </c>
      <c r="E59" s="100"/>
      <c r="F59" s="100"/>
      <c r="G59" s="100"/>
      <c r="H59" s="100"/>
      <c r="I59" s="100"/>
      <c r="J59" s="140"/>
      <c r="K59" s="143" t="str">
        <f>IFERROR(Tabelle27[[#This Row],[Menge
(t/a)]]/Tabelle27[[#This Row],[Anzahl Transporte]],"")</f>
        <v/>
      </c>
      <c r="L59" s="141"/>
      <c r="M59" s="100"/>
      <c r="N59" s="75" t="str">
        <f>IFERROR(VLOOKUP(Tabelle27[[#This Row],[Transportmittel]],Emissionsfaktoren!$N$2:$P$11,3,FALSE),"")</f>
        <v/>
      </c>
      <c r="O59" s="50" t="s">
        <v>215</v>
      </c>
      <c r="P59" s="171" t="str">
        <f>IFERROR((Tabelle27[[#This Row],[Menge pro Transport (t)]]*Tabelle27[[#This Row],[Transportweg zur Entsorgungsanlage Hin und Rückweg
(km)]]*Tabelle27[[#This Row],[Emissionsfaktor Transport
(kg CO2 eq/tkm)]]/1000)*Tabelle27[[#This Row],[Anzahl Transporte]],"")</f>
        <v/>
      </c>
      <c r="Q59"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59"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59" s="106" t="str">
        <f>IFERROR(Tabelle27[[#This Row],[Menge
(t/a)]]*Tabelle27[[#This Row],[Emissionsfaktor Behandlung
(t CO2 eq/t)]],"")</f>
        <v/>
      </c>
      <c r="T59" s="107">
        <f>IF(Tabelle27[[#This Row],[Emissionen Behandlung
(t CO2 eq/a)]]="",0,Tabelle27[[#This Row],[Emissionen Behandlung
(t CO2 eq/a)]])+IF(Tabelle27[[#This Row],[Emissionen Transport
(t CO2 eq/a)]]="",0,Tabelle27[[#This Row],[Emissionen Transport
(t CO2 eq/a)]])</f>
        <v>0</v>
      </c>
    </row>
    <row r="60" spans="1:20" s="44" customFormat="1" ht="30" customHeight="1" thickTop="1" thickBot="1" x14ac:dyDescent="0.3">
      <c r="A60" s="53">
        <v>200101</v>
      </c>
      <c r="B60" s="47" t="str">
        <f t="shared" si="4"/>
        <v/>
      </c>
      <c r="C60" s="47" t="str">
        <f t="shared" si="3"/>
        <v>nicht gefährlich</v>
      </c>
      <c r="D60" s="48" t="s">
        <v>194</v>
      </c>
      <c r="E60" s="100"/>
      <c r="F60" s="100"/>
      <c r="G60" s="100"/>
      <c r="H60" s="100"/>
      <c r="I60" s="100"/>
      <c r="J60" s="140"/>
      <c r="K60" s="143" t="str">
        <f>IFERROR(Tabelle27[[#This Row],[Menge
(t/a)]]/Tabelle27[[#This Row],[Anzahl Transporte]],"")</f>
        <v/>
      </c>
      <c r="L60" s="141"/>
      <c r="M60" s="100"/>
      <c r="N60" s="75" t="str">
        <f>IFERROR(VLOOKUP(Tabelle27[[#This Row],[Transportmittel]],Emissionsfaktoren!$N$2:$P$11,3,FALSE),"")</f>
        <v/>
      </c>
      <c r="O60" s="50" t="s">
        <v>215</v>
      </c>
      <c r="P60" s="171" t="str">
        <f>IFERROR((Tabelle27[[#This Row],[Menge pro Transport (t)]]*Tabelle27[[#This Row],[Transportweg zur Entsorgungsanlage Hin und Rückweg
(km)]]*Tabelle27[[#This Row],[Emissionsfaktor Transport
(kg CO2 eq/tkm)]]/1000)*Tabelle27[[#This Row],[Anzahl Transporte]],"")</f>
        <v/>
      </c>
      <c r="Q60"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0"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0" s="106" t="str">
        <f>IFERROR(Tabelle27[[#This Row],[Menge
(t/a)]]*Tabelle27[[#This Row],[Emissionsfaktor Behandlung
(t CO2 eq/t)]],"")</f>
        <v/>
      </c>
      <c r="T60" s="107">
        <f>IF(Tabelle27[[#This Row],[Emissionen Behandlung
(t CO2 eq/a)]]="",0,Tabelle27[[#This Row],[Emissionen Behandlung
(t CO2 eq/a)]])+IF(Tabelle27[[#This Row],[Emissionen Transport
(t CO2 eq/a)]]="",0,Tabelle27[[#This Row],[Emissionen Transport
(t CO2 eq/a)]])</f>
        <v>0</v>
      </c>
    </row>
    <row r="61" spans="1:20" s="44" customFormat="1" ht="30" customHeight="1" thickTop="1" thickBot="1" x14ac:dyDescent="0.3">
      <c r="A61" s="74" t="s">
        <v>122</v>
      </c>
      <c r="B61" s="47" t="str">
        <f t="shared" si="4"/>
        <v>*</v>
      </c>
      <c r="C61" s="47" t="str">
        <f t="shared" si="3"/>
        <v>gefährlich</v>
      </c>
      <c r="D61" s="48" t="s">
        <v>135</v>
      </c>
      <c r="E61" s="100"/>
      <c r="F61" s="100"/>
      <c r="G61" s="100"/>
      <c r="H61" s="100"/>
      <c r="I61" s="100"/>
      <c r="J61" s="140"/>
      <c r="K61" s="143" t="str">
        <f>IFERROR(Tabelle27[[#This Row],[Menge
(t/a)]]/Tabelle27[[#This Row],[Anzahl Transporte]],"")</f>
        <v/>
      </c>
      <c r="L61" s="141"/>
      <c r="M61" s="100"/>
      <c r="N61" s="75" t="str">
        <f>IFERROR(VLOOKUP(Tabelle27[[#This Row],[Transportmittel]],Emissionsfaktoren!$N$2:$P$11,3,FALSE),"")</f>
        <v/>
      </c>
      <c r="O61" s="50" t="s">
        <v>215</v>
      </c>
      <c r="P61" s="171" t="str">
        <f>IFERROR((Tabelle27[[#This Row],[Menge pro Transport (t)]]*Tabelle27[[#This Row],[Transportweg zur Entsorgungsanlage Hin und Rückweg
(km)]]*Tabelle27[[#This Row],[Emissionsfaktor Transport
(kg CO2 eq/tkm)]]/1000)*Tabelle27[[#This Row],[Anzahl Transporte]],"")</f>
        <v/>
      </c>
      <c r="Q61"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1"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1" s="106" t="str">
        <f>IFERROR(Tabelle27[[#This Row],[Menge
(t/a)]]*Tabelle27[[#This Row],[Emissionsfaktor Behandlung
(t CO2 eq/t)]],"")</f>
        <v/>
      </c>
      <c r="T61" s="107">
        <f>IF(Tabelle27[[#This Row],[Emissionen Behandlung
(t CO2 eq/a)]]="",0,Tabelle27[[#This Row],[Emissionen Behandlung
(t CO2 eq/a)]])+IF(Tabelle27[[#This Row],[Emissionen Transport
(t CO2 eq/a)]]="",0,Tabelle27[[#This Row],[Emissionen Transport
(t CO2 eq/a)]])</f>
        <v>0</v>
      </c>
    </row>
    <row r="62" spans="1:20" s="44" customFormat="1" ht="30" customHeight="1" thickTop="1" thickBot="1" x14ac:dyDescent="0.3">
      <c r="A62" s="74" t="s">
        <v>123</v>
      </c>
      <c r="B62" s="47" t="str">
        <f t="shared" si="4"/>
        <v>*</v>
      </c>
      <c r="C62" s="47" t="str">
        <f t="shared" si="3"/>
        <v>gefährlich</v>
      </c>
      <c r="D62" s="48" t="s">
        <v>169</v>
      </c>
      <c r="E62" s="100"/>
      <c r="F62" s="100"/>
      <c r="G62" s="100"/>
      <c r="H62" s="100"/>
      <c r="I62" s="100"/>
      <c r="J62" s="140"/>
      <c r="K62" s="143" t="str">
        <f>IFERROR(Tabelle27[[#This Row],[Menge
(t/a)]]/Tabelle27[[#This Row],[Anzahl Transporte]],"")</f>
        <v/>
      </c>
      <c r="L62" s="141"/>
      <c r="M62" s="100"/>
      <c r="N62" s="75" t="str">
        <f>IFERROR(VLOOKUP(Tabelle27[[#This Row],[Transportmittel]],Emissionsfaktoren!$N$2:$P$11,3,FALSE),"")</f>
        <v/>
      </c>
      <c r="O62" s="50" t="s">
        <v>215</v>
      </c>
      <c r="P62" s="171" t="str">
        <f>IFERROR((Tabelle27[[#This Row],[Menge pro Transport (t)]]*Tabelle27[[#This Row],[Transportweg zur Entsorgungsanlage Hin und Rückweg
(km)]]*Tabelle27[[#This Row],[Emissionsfaktor Transport
(kg CO2 eq/tkm)]]/1000)*Tabelle27[[#This Row],[Anzahl Transporte]],"")</f>
        <v/>
      </c>
      <c r="Q62"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2"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2" s="106" t="str">
        <f>IFERROR(Tabelle27[[#This Row],[Menge
(t/a)]]*Tabelle27[[#This Row],[Emissionsfaktor Behandlung
(t CO2 eq/t)]],"")</f>
        <v/>
      </c>
      <c r="T62" s="107">
        <f>IF(Tabelle27[[#This Row],[Emissionen Behandlung
(t CO2 eq/a)]]="",0,Tabelle27[[#This Row],[Emissionen Behandlung
(t CO2 eq/a)]])+IF(Tabelle27[[#This Row],[Emissionen Transport
(t CO2 eq/a)]]="",0,Tabelle27[[#This Row],[Emissionen Transport
(t CO2 eq/a)]])</f>
        <v>0</v>
      </c>
    </row>
    <row r="63" spans="1:20" s="44" customFormat="1" ht="30" customHeight="1" thickTop="1" thickBot="1" x14ac:dyDescent="0.3">
      <c r="A63" s="73" t="s">
        <v>93</v>
      </c>
      <c r="B63" s="47" t="str">
        <f t="shared" si="4"/>
        <v>*</v>
      </c>
      <c r="C63" s="47" t="str">
        <f t="shared" si="3"/>
        <v>gefährlich</v>
      </c>
      <c r="D63" s="48" t="s">
        <v>146</v>
      </c>
      <c r="E63" s="100"/>
      <c r="F63" s="100"/>
      <c r="G63" s="100"/>
      <c r="H63" s="100"/>
      <c r="I63" s="100"/>
      <c r="J63" s="140"/>
      <c r="K63" s="143" t="str">
        <f>IFERROR(Tabelle27[[#This Row],[Menge
(t/a)]]/Tabelle27[[#This Row],[Anzahl Transporte]],"")</f>
        <v/>
      </c>
      <c r="L63" s="141"/>
      <c r="M63" s="100"/>
      <c r="N63" s="75" t="str">
        <f>IFERROR(VLOOKUP(Tabelle27[[#This Row],[Transportmittel]],Emissionsfaktoren!$N$2:$P$11,3,FALSE),"")</f>
        <v/>
      </c>
      <c r="O63" s="50" t="s">
        <v>215</v>
      </c>
      <c r="P63" s="171" t="str">
        <f>IFERROR((Tabelle27[[#This Row],[Menge pro Transport (t)]]*Tabelle27[[#This Row],[Transportweg zur Entsorgungsanlage Hin und Rückweg
(km)]]*Tabelle27[[#This Row],[Emissionsfaktor Transport
(kg CO2 eq/tkm)]]/1000)*Tabelle27[[#This Row],[Anzahl Transporte]],"")</f>
        <v/>
      </c>
      <c r="Q63"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3"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3" s="106" t="str">
        <f>IFERROR(Tabelle27[[#This Row],[Menge
(t/a)]]*Tabelle27[[#This Row],[Emissionsfaktor Behandlung
(t CO2 eq/t)]],"")</f>
        <v/>
      </c>
      <c r="T63" s="107">
        <f>IF(Tabelle27[[#This Row],[Emissionen Behandlung
(t CO2 eq/a)]]="",0,Tabelle27[[#This Row],[Emissionen Behandlung
(t CO2 eq/a)]])+IF(Tabelle27[[#This Row],[Emissionen Transport
(t CO2 eq/a)]]="",0,Tabelle27[[#This Row],[Emissionen Transport
(t CO2 eq/a)]])</f>
        <v>0</v>
      </c>
    </row>
    <row r="64" spans="1:20" s="44" customFormat="1" ht="30" customHeight="1" thickTop="1" thickBot="1" x14ac:dyDescent="0.3">
      <c r="A64" s="74" t="s">
        <v>124</v>
      </c>
      <c r="B64" s="47" t="str">
        <f t="shared" si="4"/>
        <v>*</v>
      </c>
      <c r="C64" s="47" t="str">
        <f t="shared" si="3"/>
        <v>gefährlich</v>
      </c>
      <c r="D64" s="48" t="s">
        <v>170</v>
      </c>
      <c r="E64" s="100"/>
      <c r="F64" s="100"/>
      <c r="G64" s="100"/>
      <c r="H64" s="100"/>
      <c r="I64" s="100"/>
      <c r="J64" s="140"/>
      <c r="K64" s="143" t="str">
        <f>IFERROR(Tabelle27[[#This Row],[Menge
(t/a)]]/Tabelle27[[#This Row],[Anzahl Transporte]],"")</f>
        <v/>
      </c>
      <c r="L64" s="141"/>
      <c r="M64" s="100"/>
      <c r="N64" s="75" t="str">
        <f>IFERROR(VLOOKUP(Tabelle27[[#This Row],[Transportmittel]],Emissionsfaktoren!$N$2:$P$11,3,FALSE),"")</f>
        <v/>
      </c>
      <c r="O64" s="50" t="s">
        <v>215</v>
      </c>
      <c r="P64" s="171" t="str">
        <f>IFERROR((Tabelle27[[#This Row],[Menge pro Transport (t)]]*Tabelle27[[#This Row],[Transportweg zur Entsorgungsanlage Hin und Rückweg
(km)]]*Tabelle27[[#This Row],[Emissionsfaktor Transport
(kg CO2 eq/tkm)]]/1000)*Tabelle27[[#This Row],[Anzahl Transporte]],"")</f>
        <v/>
      </c>
      <c r="Q64"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4"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4" s="106" t="str">
        <f>IFERROR(Tabelle27[[#This Row],[Menge
(t/a)]]*Tabelle27[[#This Row],[Emissionsfaktor Behandlung
(t CO2 eq/t)]],"")</f>
        <v/>
      </c>
      <c r="T64" s="107">
        <f>IF(Tabelle27[[#This Row],[Emissionen Behandlung
(t CO2 eq/a)]]="",0,Tabelle27[[#This Row],[Emissionen Behandlung
(t CO2 eq/a)]])+IF(Tabelle27[[#This Row],[Emissionen Transport
(t CO2 eq/a)]]="",0,Tabelle27[[#This Row],[Emissionen Transport
(t CO2 eq/a)]])</f>
        <v>0</v>
      </c>
    </row>
    <row r="65" spans="1:20" s="44" customFormat="1" ht="30" customHeight="1" thickTop="1" thickBot="1" x14ac:dyDescent="0.3">
      <c r="A65" s="53">
        <v>200201</v>
      </c>
      <c r="B65" s="47" t="str">
        <f t="shared" si="4"/>
        <v/>
      </c>
      <c r="C65" s="47" t="str">
        <f t="shared" si="3"/>
        <v>nicht gefährlich</v>
      </c>
      <c r="D65" s="48" t="s">
        <v>192</v>
      </c>
      <c r="E65" s="100"/>
      <c r="F65" s="100"/>
      <c r="G65" s="100"/>
      <c r="H65" s="100"/>
      <c r="I65" s="100"/>
      <c r="J65" s="140"/>
      <c r="K65" s="143" t="str">
        <f>IFERROR(Tabelle27[[#This Row],[Menge
(t/a)]]/Tabelle27[[#This Row],[Anzahl Transporte]],"")</f>
        <v/>
      </c>
      <c r="L65" s="141"/>
      <c r="M65" s="100"/>
      <c r="N65" s="75" t="str">
        <f>IFERROR(VLOOKUP(Tabelle27[[#This Row],[Transportmittel]],Emissionsfaktoren!$N$2:$P$11,3,FALSE),"")</f>
        <v/>
      </c>
      <c r="O65" s="50" t="s">
        <v>215</v>
      </c>
      <c r="P65" s="172" t="str">
        <f>IFERROR((Tabelle27[[#This Row],[Menge pro Transport (t)]]*Tabelle27[[#This Row],[Transportweg zur Entsorgungsanlage Hin und Rückweg
(km)]]*Tabelle27[[#This Row],[Emissionsfaktor Transport
(kg CO2 eq/tkm)]]/1000)*Tabelle27[[#This Row],[Anzahl Transporte]],"")</f>
        <v/>
      </c>
      <c r="Q65"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5"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5" s="106" t="str">
        <f>IFERROR(Tabelle27[[#This Row],[Menge
(t/a)]]*Tabelle27[[#This Row],[Emissionsfaktor Behandlung
(t CO2 eq/t)]],"")</f>
        <v/>
      </c>
      <c r="T65" s="107">
        <f>IF(Tabelle27[[#This Row],[Emissionen Behandlung
(t CO2 eq/a)]]="",0,Tabelle27[[#This Row],[Emissionen Behandlung
(t CO2 eq/a)]])+IF(Tabelle27[[#This Row],[Emissionen Transport
(t CO2 eq/a)]]="",0,Tabelle27[[#This Row],[Emissionen Transport
(t CO2 eq/a)]])</f>
        <v>0</v>
      </c>
    </row>
    <row r="66" spans="1:20" s="44" customFormat="1" ht="30" customHeight="1" thickTop="1" thickBot="1" x14ac:dyDescent="0.3">
      <c r="A66" s="89">
        <v>200301</v>
      </c>
      <c r="B66" s="47" t="str">
        <f t="shared" si="4"/>
        <v/>
      </c>
      <c r="C66" s="47" t="str">
        <f t="shared" si="3"/>
        <v>nicht gefährlich</v>
      </c>
      <c r="D66" s="48" t="s">
        <v>189</v>
      </c>
      <c r="E66" s="100"/>
      <c r="F66" s="100"/>
      <c r="G66" s="100"/>
      <c r="H66" s="100"/>
      <c r="I66" s="100"/>
      <c r="J66" s="140"/>
      <c r="K66" s="143" t="str">
        <f>IFERROR(Tabelle27[[#This Row],[Menge
(t/a)]]/Tabelle27[[#This Row],[Anzahl Transporte]],"")</f>
        <v/>
      </c>
      <c r="L66" s="141"/>
      <c r="M66" s="100"/>
      <c r="N66" s="75" t="str">
        <f>IFERROR(VLOOKUP(Tabelle27[[#This Row],[Transportmittel]],Emissionsfaktoren!$N$2:$P$11,3,FALSE),"")</f>
        <v/>
      </c>
      <c r="O66" s="50" t="s">
        <v>215</v>
      </c>
      <c r="P66" s="171" t="str">
        <f>IFERROR((Tabelle27[[#This Row],[Menge pro Transport (t)]]*Tabelle27[[#This Row],[Transportweg zur Entsorgungsanlage Hin und Rückweg
(km)]]*Tabelle27[[#This Row],[Emissionsfaktor Transport
(kg CO2 eq/tkm)]]/1000)*Tabelle27[[#This Row],[Anzahl Transporte]],"")</f>
        <v/>
      </c>
      <c r="Q66"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6"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6" s="106" t="str">
        <f>IFERROR(Tabelle27[[#This Row],[Menge
(t/a)]]*Tabelle27[[#This Row],[Emissionsfaktor Behandlung
(t CO2 eq/t)]],"")</f>
        <v/>
      </c>
      <c r="T66" s="107">
        <f>IF(Tabelle27[[#This Row],[Emissionen Behandlung
(t CO2 eq/a)]]="",0,Tabelle27[[#This Row],[Emissionen Behandlung
(t CO2 eq/a)]])+IF(Tabelle27[[#This Row],[Emissionen Transport
(t CO2 eq/a)]]="",0,Tabelle27[[#This Row],[Emissionen Transport
(t CO2 eq/a)]])</f>
        <v>0</v>
      </c>
    </row>
    <row r="67" spans="1:20" s="44" customFormat="1" ht="30" customHeight="1" thickTop="1" thickBot="1" x14ac:dyDescent="0.3">
      <c r="A67" s="89">
        <v>200303</v>
      </c>
      <c r="B67" s="47" t="str">
        <f t="shared" ref="B67" si="5">IF(MID(A67,7,1)="*","*","")</f>
        <v/>
      </c>
      <c r="C67" s="47" t="str">
        <f t="shared" ref="C67" si="6">IF(B67="*","gefährlich","nicht gefährlich")</f>
        <v>nicht gefährlich</v>
      </c>
      <c r="D67" s="48" t="s">
        <v>360</v>
      </c>
      <c r="E67" s="100"/>
      <c r="F67" s="100"/>
      <c r="G67" s="100"/>
      <c r="H67" s="100"/>
      <c r="I67" s="100"/>
      <c r="J67" s="140"/>
      <c r="K67" s="143" t="str">
        <f>IFERROR(Tabelle27[[#This Row],[Menge
(t/a)]]/Tabelle27[[#This Row],[Anzahl Transporte]],"")</f>
        <v/>
      </c>
      <c r="L67" s="141"/>
      <c r="M67" s="100"/>
      <c r="N67" s="75" t="str">
        <f>IFERROR(VLOOKUP(Tabelle27[[#This Row],[Transportmittel]],Emissionsfaktoren!$N$2:$P$11,3,FALSE),"")</f>
        <v/>
      </c>
      <c r="O67" s="50" t="s">
        <v>215</v>
      </c>
      <c r="P67" s="171" t="str">
        <f>IFERROR((Tabelle27[[#This Row],[Menge pro Transport (t)]]*Tabelle27[[#This Row],[Transportweg zur Entsorgungsanlage Hin und Rückweg
(km)]]*Tabelle27[[#This Row],[Emissionsfaktor Transport
(kg CO2 eq/tkm)]]/1000)*Tabelle27[[#This Row],[Anzahl Transporte]],"")</f>
        <v/>
      </c>
      <c r="Q67"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7"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7" s="106" t="str">
        <f>IFERROR(Tabelle27[[#This Row],[Menge
(t/a)]]*Tabelle27[[#This Row],[Emissionsfaktor Behandlung
(t CO2 eq/t)]],"")</f>
        <v/>
      </c>
      <c r="T67" s="107">
        <f>IF(Tabelle27[[#This Row],[Emissionen Behandlung
(t CO2 eq/a)]]="",0,Tabelle27[[#This Row],[Emissionen Behandlung
(t CO2 eq/a)]])+IF(Tabelle27[[#This Row],[Emissionen Transport
(t CO2 eq/a)]]="",0,Tabelle27[[#This Row],[Emissionen Transport
(t CO2 eq/a)]])</f>
        <v>0</v>
      </c>
    </row>
    <row r="68" spans="1:20" s="44" customFormat="1" ht="30" customHeight="1" thickTop="1" thickBot="1" x14ac:dyDescent="0.3">
      <c r="A68" s="53">
        <v>200304</v>
      </c>
      <c r="B68" s="47" t="str">
        <f t="shared" si="4"/>
        <v/>
      </c>
      <c r="C68" s="47" t="str">
        <f t="shared" si="3"/>
        <v>nicht gefährlich</v>
      </c>
      <c r="D68" s="48" t="s">
        <v>171</v>
      </c>
      <c r="E68" s="100"/>
      <c r="F68" s="100"/>
      <c r="G68" s="100"/>
      <c r="H68" s="100"/>
      <c r="I68" s="100"/>
      <c r="J68" s="140"/>
      <c r="K68" s="143" t="str">
        <f>IFERROR(Tabelle27[[#This Row],[Menge
(t/a)]]/Tabelle27[[#This Row],[Anzahl Transporte]],"")</f>
        <v/>
      </c>
      <c r="L68" s="149"/>
      <c r="M68" s="100"/>
      <c r="N68" s="75" t="str">
        <f>IFERROR(VLOOKUP(Tabelle27[[#This Row],[Transportmittel]],Emissionsfaktoren!$N$2:$P$11,3,FALSE),"")</f>
        <v/>
      </c>
      <c r="O68" s="50" t="s">
        <v>215</v>
      </c>
      <c r="P68" s="171" t="str">
        <f>IFERROR((Tabelle27[[#This Row],[Menge pro Transport (t)]]*Tabelle27[[#This Row],[Transportweg zur Entsorgungsanlage Hin und Rückweg
(km)]]*Tabelle27[[#This Row],[Emissionsfaktor Transport
(kg CO2 eq/tkm)]]/1000)*Tabelle27[[#This Row],[Anzahl Transporte]],"")</f>
        <v/>
      </c>
      <c r="Q68" s="75"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8" s="76"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8" s="106" t="str">
        <f>IFERROR(Tabelle27[[#This Row],[Menge
(t/a)]]*Tabelle27[[#This Row],[Emissionsfaktor Behandlung
(t CO2 eq/t)]],"")</f>
        <v/>
      </c>
      <c r="T68" s="107">
        <f>IF(Tabelle27[[#This Row],[Emissionen Behandlung
(t CO2 eq/a)]]="",0,Tabelle27[[#This Row],[Emissionen Behandlung
(t CO2 eq/a)]])+IF(Tabelle27[[#This Row],[Emissionen Transport
(t CO2 eq/a)]]="",0,Tabelle27[[#This Row],[Emissionen Transport
(t CO2 eq/a)]])</f>
        <v>0</v>
      </c>
    </row>
    <row r="69" spans="1:20" s="44" customFormat="1" ht="30" customHeight="1" thickTop="1" thickBot="1" x14ac:dyDescent="0.3">
      <c r="A69" s="55">
        <v>200306</v>
      </c>
      <c r="B69" s="56" t="str">
        <f t="shared" si="4"/>
        <v/>
      </c>
      <c r="C69" s="56" t="str">
        <f t="shared" ref="C69" si="7">IF(B69="*","gefährlich","nicht gefährlich")</f>
        <v>nicht gefährlich</v>
      </c>
      <c r="D69" s="71" t="s">
        <v>136</v>
      </c>
      <c r="E69" s="100"/>
      <c r="F69" s="100"/>
      <c r="G69" s="100"/>
      <c r="H69" s="100"/>
      <c r="I69" s="100"/>
      <c r="J69" s="140"/>
      <c r="K69" s="143" t="str">
        <f>IFERROR(Tabelle27[[#This Row],[Menge
(t/a)]]/Tabelle27[[#This Row],[Anzahl Transporte]],"")</f>
        <v/>
      </c>
      <c r="L69" s="148"/>
      <c r="M69" s="100"/>
      <c r="N69" s="96" t="str">
        <f>IFERROR(VLOOKUP(Tabelle27[[#This Row],[Transportmittel]],Emissionsfaktoren!$N$2:$P$11,3,FALSE),"")</f>
        <v/>
      </c>
      <c r="O69" s="54" t="s">
        <v>215</v>
      </c>
      <c r="P69" s="171" t="str">
        <f>IFERROR((Tabelle27[[#This Row],[Menge pro Transport (t)]]*Tabelle27[[#This Row],[Transportweg zur Entsorgungsanlage Hin und Rückweg
(km)]]*Tabelle27[[#This Row],[Emissionsfaktor Transport
(kg CO2 eq/tkm)]]/1000)*Tabelle27[[#This Row],[Anzahl Transporte]],"")</f>
        <v/>
      </c>
      <c r="Q69" s="96" t="e">
        <f>IF(VLOOKUP(Tabelle27[[#This Row],[Abfallschlüssel-nummer]],Emissionsfaktoren!$A$2:$K$67,MATCH(Tabelle27[[#This Row],[Verwertung/ Beseitigung]],Emissionsfaktoren!$A$1:$K$1,0)+1,FALSE)=0,"",VLOOKUP(Tabelle27[[#This Row],[Abfallschlüssel-nummer]],Emissionsfaktoren!$A$2:$K$67,MATCH(Tabelle27[[#This Row],[Verwertung/ Beseitigung]],Emissionsfaktoren!$A$1:$K$1,0)+1,FALSE))</f>
        <v>#N/A</v>
      </c>
      <c r="R69" s="97" t="e">
        <f>IF(VLOOKUP(Tabelle27[[#This Row],[Abfallschlüssel-nummer]],Emissionsfaktoren!$A$2:$K$67,MATCH(Tabelle27[[#This Row],[Verwertung/ Beseitigung]],Emissionsfaktoren!$A$1:$K$1,0)+2,FALSE)=0,"",VLOOKUP(Tabelle27[[#This Row],[Abfallschlüssel-nummer]],Emissionsfaktoren!$A$2:$K$67,MATCH(Tabelle27[[#This Row],[Verwertung/ Beseitigung]],Emissionsfaktoren!$A$1:$K$1,0)+2,FALSE))</f>
        <v>#N/A</v>
      </c>
      <c r="S69" s="106" t="str">
        <f>IFERROR(Tabelle27[[#This Row],[Menge
(t/a)]]*Tabelle27[[#This Row],[Emissionsfaktor Behandlung
(t CO2 eq/t)]],"")</f>
        <v/>
      </c>
      <c r="T69" s="107">
        <f>IF(Tabelle27[[#This Row],[Emissionen Behandlung
(t CO2 eq/a)]]="",0,Tabelle27[[#This Row],[Emissionen Behandlung
(t CO2 eq/a)]])+IF(Tabelle27[[#This Row],[Emissionen Transport
(t CO2 eq/a)]]="",0,Tabelle27[[#This Row],[Emissionen Transport
(t CO2 eq/a)]])</f>
        <v>0</v>
      </c>
    </row>
    <row r="70" spans="1:20" s="44" customFormat="1" ht="15.75" thickTop="1" x14ac:dyDescent="0.25">
      <c r="A70" s="45"/>
      <c r="B70" s="45"/>
      <c r="C70" s="45"/>
      <c r="D70" s="45"/>
      <c r="E70" s="43"/>
      <c r="G70" s="45"/>
      <c r="H70" s="45"/>
      <c r="I70" s="45"/>
      <c r="J70" s="45"/>
      <c r="K70" s="45"/>
      <c r="T70" s="61"/>
    </row>
    <row r="71" spans="1:20" s="44" customFormat="1" x14ac:dyDescent="0.25">
      <c r="A71" s="45"/>
      <c r="B71" s="45"/>
      <c r="C71" s="45"/>
      <c r="D71" s="45"/>
      <c r="E71" s="43"/>
      <c r="G71" s="45"/>
      <c r="H71" s="45"/>
      <c r="I71" s="45"/>
      <c r="J71" s="45"/>
      <c r="K71" s="45"/>
      <c r="T71" s="61"/>
    </row>
    <row r="72" spans="1:20" s="44" customFormat="1" x14ac:dyDescent="0.25">
      <c r="A72" s="45"/>
      <c r="B72" s="45"/>
      <c r="C72" s="45"/>
      <c r="D72" s="45"/>
      <c r="E72" s="43"/>
      <c r="G72" s="45"/>
      <c r="H72" s="45"/>
      <c r="I72" s="45"/>
      <c r="J72" s="45"/>
      <c r="K72" s="45"/>
      <c r="T72" s="61"/>
    </row>
    <row r="73" spans="1:20" s="44" customFormat="1" x14ac:dyDescent="0.25">
      <c r="A73" s="45"/>
      <c r="B73" s="45"/>
      <c r="C73" s="45"/>
      <c r="D73" s="45"/>
      <c r="E73" s="43"/>
      <c r="G73" s="45"/>
      <c r="H73" s="45"/>
      <c r="I73" s="45"/>
      <c r="J73" s="45"/>
      <c r="K73" s="45"/>
      <c r="T73" s="61"/>
    </row>
    <row r="74" spans="1:20" s="44" customFormat="1" ht="15.75" thickBot="1" x14ac:dyDescent="0.3">
      <c r="A74" s="45"/>
      <c r="B74" s="45"/>
      <c r="C74" s="45"/>
      <c r="D74" s="45"/>
      <c r="E74" s="43"/>
      <c r="G74" s="45"/>
      <c r="H74" s="45"/>
      <c r="I74" s="45"/>
      <c r="J74" s="45"/>
      <c r="K74" s="45"/>
      <c r="T74" s="61"/>
    </row>
    <row r="75" spans="1:20" s="78" customFormat="1" ht="66.75" thickBot="1" x14ac:dyDescent="0.4">
      <c r="A75" s="79" t="s">
        <v>84</v>
      </c>
      <c r="B75" s="80" t="s">
        <v>107</v>
      </c>
      <c r="C75" s="92" t="s">
        <v>205</v>
      </c>
      <c r="D75" s="95" t="s">
        <v>85</v>
      </c>
      <c r="E75" s="154" t="s">
        <v>86</v>
      </c>
      <c r="F75" s="153" t="s">
        <v>87</v>
      </c>
      <c r="G75" s="153" t="s">
        <v>88</v>
      </c>
      <c r="H75" s="153" t="s">
        <v>264</v>
      </c>
      <c r="I75" s="153" t="s">
        <v>265</v>
      </c>
      <c r="J75" s="151" t="s">
        <v>343</v>
      </c>
      <c r="K75" s="150" t="s">
        <v>344</v>
      </c>
      <c r="L75" s="153" t="s">
        <v>100</v>
      </c>
      <c r="M75" s="152" t="s">
        <v>249</v>
      </c>
      <c r="N75" s="81" t="s">
        <v>354</v>
      </c>
      <c r="O75" s="81" t="s">
        <v>202</v>
      </c>
      <c r="P75" s="82" t="s">
        <v>266</v>
      </c>
      <c r="Q75" s="81" t="s">
        <v>353</v>
      </c>
      <c r="R75" s="81" t="s">
        <v>203</v>
      </c>
      <c r="S75" s="82" t="s">
        <v>352</v>
      </c>
      <c r="T75" s="164" t="s">
        <v>267</v>
      </c>
    </row>
    <row r="76" spans="1:20" s="44" customFormat="1" ht="30" customHeight="1" thickTop="1" thickBot="1" x14ac:dyDescent="0.3">
      <c r="A76" s="46">
        <v>190805</v>
      </c>
      <c r="B76" s="47" t="str">
        <f>IF(MID(A76,7,1)="*","*","")</f>
        <v/>
      </c>
      <c r="C76" s="93" t="str">
        <f>IF(B76="*","gefährlich","nicht gefährlich")</f>
        <v>nicht gefährlich</v>
      </c>
      <c r="D76" s="144" t="s">
        <v>201</v>
      </c>
      <c r="E76" s="155" t="s">
        <v>250</v>
      </c>
      <c r="F76" s="156" t="s">
        <v>261</v>
      </c>
      <c r="G76" s="157"/>
      <c r="H76" s="157">
        <v>10</v>
      </c>
      <c r="I76" s="157">
        <v>8</v>
      </c>
      <c r="J76" s="158">
        <v>2</v>
      </c>
      <c r="K76" s="137">
        <f>H76/J76</f>
        <v>5</v>
      </c>
      <c r="L76" s="163">
        <v>20</v>
      </c>
      <c r="M76" s="157" t="s">
        <v>228</v>
      </c>
      <c r="N76" s="146">
        <f>_xlfn.XLOOKUP(M76,Emissionsfaktoren!$N$2:$N$11,Emissionsfaktoren!$P$2:$P$11,"",0)</f>
        <v>0.57069999999999999</v>
      </c>
      <c r="O76" s="50" t="s">
        <v>215</v>
      </c>
      <c r="P76" s="165">
        <f>IFERROR((K76*L76*N76/1000)*J76,"")</f>
        <v>0.11414000000000001</v>
      </c>
      <c r="Q76" s="75">
        <f>_xlfn.XLOOKUP(F76,Emissionsfaktoren!$P$15:$P$19,Emissionsfaktoren!$R$15:$R$19,"",0)</f>
        <v>6.7512410256410263E-2</v>
      </c>
      <c r="R76" s="76" t="str">
        <f>_xlfn.XLOOKUP(F76,Emissionsfaktoren!$P$15:$P$19,Emissionsfaktoren!$S$15:$S$19,"",0)</f>
        <v>https://www.hansewasser.de/service/downloads/2024-05_emissionsfaktoren_spezifisch.xlsx</v>
      </c>
      <c r="S76" s="165">
        <f>IFERROR(I76*Q76,"")</f>
        <v>0.5400992820512821</v>
      </c>
      <c r="T76" s="168">
        <f>IF(S76="",0,S76)+IF(P76="",0,P76)</f>
        <v>0.65423928205128212</v>
      </c>
    </row>
    <row r="77" spans="1:20" s="44" customFormat="1" ht="30" customHeight="1" thickTop="1" thickBot="1" x14ac:dyDescent="0.3">
      <c r="A77" s="46">
        <v>190805</v>
      </c>
      <c r="B77" s="47" t="str">
        <f t="shared" ref="B77:B81" si="8">IF(MID(A77,7,1)="*","*","")</f>
        <v/>
      </c>
      <c r="C77" s="93" t="str">
        <f t="shared" ref="C77:C81" si="9">IF(B77="*","gefährlich","nicht gefährlich")</f>
        <v>nicht gefährlich</v>
      </c>
      <c r="D77" s="144" t="s">
        <v>201</v>
      </c>
      <c r="E77" s="155"/>
      <c r="F77" s="156"/>
      <c r="G77" s="157"/>
      <c r="H77" s="157"/>
      <c r="I77" s="157"/>
      <c r="J77" s="158"/>
      <c r="K77" s="137" t="str">
        <f>(IFERROR(H77/J77,""))</f>
        <v/>
      </c>
      <c r="L77" s="163"/>
      <c r="M77" s="157"/>
      <c r="N77" s="146" t="str">
        <f>_xlfn.XLOOKUP(M77,Emissionsfaktoren!$N$2:$N$11,Emissionsfaktoren!$P$2:$P$11,"",0)</f>
        <v/>
      </c>
      <c r="O77" s="50" t="s">
        <v>215</v>
      </c>
      <c r="P77" s="166" t="str">
        <f t="shared" ref="P77:P80" si="10">IFERROR((K77*L77*N77/1000)*J77,"")</f>
        <v/>
      </c>
      <c r="Q77" s="75" t="str">
        <f>_xlfn.XLOOKUP(F77,Emissionsfaktoren!$P$15:$P$19,Emissionsfaktoren!$R$15:$R$19,"",0)</f>
        <v/>
      </c>
      <c r="R77" s="76" t="str">
        <f>_xlfn.XLOOKUP(F77,Emissionsfaktoren!$P$15:$P$19,Emissionsfaktoren!$S$15:$S$19,"",0)</f>
        <v/>
      </c>
      <c r="S77" s="166" t="str">
        <f t="shared" ref="S77:S81" si="11">IFERROR(I77*Q77,"")</f>
        <v/>
      </c>
      <c r="T77" s="169">
        <f>IF(S77="",0,S77)+IF(P77="",0,P77)</f>
        <v>0</v>
      </c>
    </row>
    <row r="78" spans="1:20" s="44" customFormat="1" ht="30" customHeight="1" thickTop="1" thickBot="1" x14ac:dyDescent="0.3">
      <c r="A78" s="46">
        <v>190805</v>
      </c>
      <c r="B78" s="47" t="str">
        <f t="shared" si="8"/>
        <v/>
      </c>
      <c r="C78" s="93" t="str">
        <f t="shared" si="9"/>
        <v>nicht gefährlich</v>
      </c>
      <c r="D78" s="144" t="s">
        <v>201</v>
      </c>
      <c r="E78" s="155"/>
      <c r="F78" s="156"/>
      <c r="G78" s="157"/>
      <c r="H78" s="157"/>
      <c r="I78" s="157"/>
      <c r="J78" s="158"/>
      <c r="K78" s="137" t="str">
        <f t="shared" ref="K78:K81" si="12">(IFERROR(H78/J78,""))</f>
        <v/>
      </c>
      <c r="L78" s="163"/>
      <c r="M78" s="157"/>
      <c r="N78" s="146" t="str">
        <f>_xlfn.XLOOKUP(M78,Emissionsfaktoren!$N$2:$N$11,Emissionsfaktoren!$P$2:$P$11,"",0)</f>
        <v/>
      </c>
      <c r="O78" s="50" t="s">
        <v>215</v>
      </c>
      <c r="P78" s="166" t="str">
        <f t="shared" si="10"/>
        <v/>
      </c>
      <c r="Q78" s="75" t="str">
        <f>_xlfn.XLOOKUP(F78,Emissionsfaktoren!$P$15:$P$19,Emissionsfaktoren!$R$15:$R$19,"",0)</f>
        <v/>
      </c>
      <c r="R78" s="76" t="str">
        <f>_xlfn.XLOOKUP(F78,Emissionsfaktoren!$P$15:$P$19,Emissionsfaktoren!$S$15:$S$19,"",0)</f>
        <v/>
      </c>
      <c r="S78" s="166" t="str">
        <f t="shared" si="11"/>
        <v/>
      </c>
      <c r="T78" s="169">
        <f t="shared" ref="T78:T81" si="13">IF(S78="",0,S78)+IF(P78="",0,P78)</f>
        <v>0</v>
      </c>
    </row>
    <row r="79" spans="1:20" s="44" customFormat="1" ht="30" customHeight="1" thickTop="1" thickBot="1" x14ac:dyDescent="0.3">
      <c r="A79" s="46">
        <v>190805</v>
      </c>
      <c r="B79" s="47" t="str">
        <f t="shared" si="8"/>
        <v/>
      </c>
      <c r="C79" s="93" t="str">
        <f t="shared" si="9"/>
        <v>nicht gefährlich</v>
      </c>
      <c r="D79" s="144" t="s">
        <v>201</v>
      </c>
      <c r="E79" s="155"/>
      <c r="F79" s="156"/>
      <c r="G79" s="157"/>
      <c r="H79" s="157"/>
      <c r="I79" s="157"/>
      <c r="J79" s="158"/>
      <c r="K79" s="137" t="str">
        <f t="shared" si="12"/>
        <v/>
      </c>
      <c r="L79" s="163"/>
      <c r="M79" s="157"/>
      <c r="N79" s="146" t="str">
        <f>_xlfn.XLOOKUP(M79,Emissionsfaktoren!$N$2:$N$11,Emissionsfaktoren!$P$2:$P$11,"",0)</f>
        <v/>
      </c>
      <c r="O79" s="50" t="s">
        <v>215</v>
      </c>
      <c r="P79" s="166" t="str">
        <f t="shared" si="10"/>
        <v/>
      </c>
      <c r="Q79" s="75" t="str">
        <f>_xlfn.XLOOKUP(F79,Emissionsfaktoren!$P$15:$P$19,Emissionsfaktoren!$R$15:$R$19,"",0)</f>
        <v/>
      </c>
      <c r="R79" s="76" t="str">
        <f>_xlfn.XLOOKUP(F79,Emissionsfaktoren!$P$15:$P$19,Emissionsfaktoren!$S$15:$S$19,"",0)</f>
        <v/>
      </c>
      <c r="S79" s="166" t="str">
        <f t="shared" si="11"/>
        <v/>
      </c>
      <c r="T79" s="169">
        <f t="shared" si="13"/>
        <v>0</v>
      </c>
    </row>
    <row r="80" spans="1:20" s="44" customFormat="1" ht="30" customHeight="1" thickTop="1" thickBot="1" x14ac:dyDescent="0.3">
      <c r="A80" s="46">
        <v>190805</v>
      </c>
      <c r="B80" s="47" t="str">
        <f t="shared" si="8"/>
        <v/>
      </c>
      <c r="C80" s="93" t="str">
        <f t="shared" si="9"/>
        <v>nicht gefährlich</v>
      </c>
      <c r="D80" s="144" t="s">
        <v>201</v>
      </c>
      <c r="E80" s="155"/>
      <c r="F80" s="156"/>
      <c r="G80" s="157"/>
      <c r="H80" s="157"/>
      <c r="I80" s="157"/>
      <c r="J80" s="158"/>
      <c r="K80" s="137" t="str">
        <f t="shared" si="12"/>
        <v/>
      </c>
      <c r="L80" s="163"/>
      <c r="M80" s="157"/>
      <c r="N80" s="146" t="str">
        <f>_xlfn.XLOOKUP(M80,Emissionsfaktoren!$N$2:$N$11,Emissionsfaktoren!$P$2:$P$11,"",0)</f>
        <v/>
      </c>
      <c r="O80" s="50" t="s">
        <v>215</v>
      </c>
      <c r="P80" s="166" t="str">
        <f t="shared" si="10"/>
        <v/>
      </c>
      <c r="Q80" s="75" t="str">
        <f>_xlfn.XLOOKUP(F80,Emissionsfaktoren!$P$15:$P$19,Emissionsfaktoren!$R$15:$R$19,"",0)</f>
        <v/>
      </c>
      <c r="R80" s="76" t="str">
        <f>_xlfn.XLOOKUP(F80,Emissionsfaktoren!$P$15:$P$19,Emissionsfaktoren!$S$15:$S$19,"",0)</f>
        <v/>
      </c>
      <c r="S80" s="166" t="str">
        <f t="shared" si="11"/>
        <v/>
      </c>
      <c r="T80" s="169">
        <f t="shared" si="13"/>
        <v>0</v>
      </c>
    </row>
    <row r="81" spans="1:20" s="44" customFormat="1" ht="30" customHeight="1" thickTop="1" thickBot="1" x14ac:dyDescent="0.3">
      <c r="A81" s="91">
        <v>190805</v>
      </c>
      <c r="B81" s="83" t="str">
        <f t="shared" si="8"/>
        <v/>
      </c>
      <c r="C81" s="94" t="str">
        <f t="shared" si="9"/>
        <v>nicht gefährlich</v>
      </c>
      <c r="D81" s="145" t="s">
        <v>201</v>
      </c>
      <c r="E81" s="159"/>
      <c r="F81" s="160"/>
      <c r="G81" s="161"/>
      <c r="H81" s="161"/>
      <c r="I81" s="161"/>
      <c r="J81" s="162"/>
      <c r="K81" s="137" t="str">
        <f t="shared" si="12"/>
        <v/>
      </c>
      <c r="L81" s="161"/>
      <c r="M81" s="161"/>
      <c r="N81" s="147" t="str">
        <f>_xlfn.XLOOKUP(M81,Emissionsfaktoren!$N$2:$N$11,Emissionsfaktoren!$P$2:$P$11,"",0)</f>
        <v/>
      </c>
      <c r="O81" s="85" t="s">
        <v>215</v>
      </c>
      <c r="P81" s="167" t="str">
        <f>IFERROR((K81*L81*N81/1000)*J81,"")</f>
        <v/>
      </c>
      <c r="Q81" s="86" t="str">
        <f>_xlfn.XLOOKUP(F81,Emissionsfaktoren!$P$15:$P$19,Emissionsfaktoren!$R$15:$R$19,"",0)</f>
        <v/>
      </c>
      <c r="R81" s="84" t="str">
        <f>_xlfn.XLOOKUP(F81,Emissionsfaktoren!$P$15:$P$19,Emissionsfaktoren!$S$15:$S$19,"",0)</f>
        <v/>
      </c>
      <c r="S81" s="167" t="str">
        <f t="shared" si="11"/>
        <v/>
      </c>
      <c r="T81" s="170">
        <f t="shared" si="13"/>
        <v>0</v>
      </c>
    </row>
    <row r="82" spans="1:20" x14ac:dyDescent="0.25">
      <c r="A82" s="45"/>
      <c r="B82" s="45"/>
      <c r="C82" s="45"/>
      <c r="D82" s="45"/>
    </row>
    <row r="83" spans="1:20" x14ac:dyDescent="0.25">
      <c r="A83" s="45"/>
      <c r="B83" s="45"/>
      <c r="C83" s="45"/>
      <c r="D83" s="45"/>
    </row>
    <row r="84" spans="1:20" x14ac:dyDescent="0.25">
      <c r="A84" s="45"/>
      <c r="B84" s="45"/>
      <c r="C84" s="45"/>
      <c r="D84" s="45"/>
    </row>
    <row r="85" spans="1:20" x14ac:dyDescent="0.25">
      <c r="A85" s="45"/>
      <c r="B85" s="45"/>
      <c r="C85" s="45"/>
      <c r="D85" s="45"/>
    </row>
    <row r="86" spans="1:20" x14ac:dyDescent="0.25">
      <c r="A86" s="45"/>
      <c r="B86" s="45"/>
      <c r="C86" s="45"/>
      <c r="D86" s="45"/>
    </row>
    <row r="87" spans="1:20" x14ac:dyDescent="0.25">
      <c r="A87" s="45"/>
      <c r="B87" s="45"/>
      <c r="C87" s="45"/>
      <c r="D87" s="45"/>
    </row>
    <row r="88" spans="1:20" x14ac:dyDescent="0.25">
      <c r="A88" s="45"/>
      <c r="B88" s="45"/>
      <c r="C88" s="45"/>
      <c r="D88" s="45"/>
    </row>
    <row r="89" spans="1:20" x14ac:dyDescent="0.25">
      <c r="A89" s="45"/>
      <c r="B89" s="45"/>
      <c r="C89" s="45"/>
      <c r="D89" s="45"/>
    </row>
    <row r="90" spans="1:20" x14ac:dyDescent="0.25">
      <c r="A90" s="45"/>
      <c r="B90" s="45"/>
      <c r="C90" s="45"/>
      <c r="D90" s="45"/>
    </row>
    <row r="91" spans="1:20" x14ac:dyDescent="0.25">
      <c r="A91" s="45"/>
      <c r="B91" s="45"/>
      <c r="C91" s="45"/>
      <c r="D91" s="45"/>
    </row>
    <row r="92" spans="1:20" x14ac:dyDescent="0.25">
      <c r="A92" s="45"/>
      <c r="B92" s="45"/>
      <c r="C92" s="45"/>
      <c r="D92" s="45"/>
    </row>
    <row r="93" spans="1:20" x14ac:dyDescent="0.25">
      <c r="A93" s="45"/>
      <c r="B93" s="45"/>
      <c r="C93" s="45"/>
      <c r="D93" s="45"/>
    </row>
    <row r="94" spans="1:20" x14ac:dyDescent="0.25">
      <c r="A94" s="45"/>
      <c r="B94" s="45"/>
      <c r="C94" s="45"/>
      <c r="D94" s="45"/>
    </row>
    <row r="95" spans="1:20" x14ac:dyDescent="0.25">
      <c r="A95" s="45"/>
      <c r="B95" s="45"/>
      <c r="C95" s="45"/>
      <c r="D95" s="45"/>
    </row>
    <row r="96" spans="1:20" x14ac:dyDescent="0.25">
      <c r="A96" s="45"/>
      <c r="B96" s="45"/>
      <c r="C96" s="45"/>
      <c r="D96" s="45"/>
    </row>
    <row r="97" spans="1:20" x14ac:dyDescent="0.25">
      <c r="A97" s="45"/>
      <c r="B97" s="45"/>
      <c r="C97" s="45"/>
      <c r="D97" s="45"/>
    </row>
    <row r="98" spans="1:20" x14ac:dyDescent="0.25">
      <c r="A98" s="45"/>
      <c r="B98" s="45"/>
      <c r="C98" s="45"/>
      <c r="D98" s="45"/>
    </row>
    <row r="99" spans="1:20" x14ac:dyDescent="0.25">
      <c r="A99" s="45"/>
      <c r="B99" s="45"/>
      <c r="C99" s="45"/>
      <c r="D99" s="45"/>
    </row>
    <row r="100" spans="1:20" x14ac:dyDescent="0.25">
      <c r="A100" s="45"/>
      <c r="B100" s="45"/>
      <c r="C100" s="45"/>
      <c r="D100" s="45"/>
    </row>
    <row r="101" spans="1:20" x14ac:dyDescent="0.25">
      <c r="A101" s="45"/>
      <c r="B101" s="45"/>
      <c r="C101" s="45"/>
      <c r="D101" s="45"/>
    </row>
    <row r="102" spans="1:20" x14ac:dyDescent="0.25">
      <c r="A102" s="45"/>
      <c r="B102" s="45"/>
      <c r="C102" s="45"/>
      <c r="D102" s="45"/>
    </row>
    <row r="103" spans="1:20" x14ac:dyDescent="0.25">
      <c r="A103" s="45"/>
      <c r="B103" s="45"/>
      <c r="C103" s="45"/>
      <c r="D103" s="45"/>
    </row>
    <row r="104" spans="1:20" x14ac:dyDescent="0.25">
      <c r="A104" s="45"/>
      <c r="B104" s="45"/>
      <c r="C104" s="45"/>
      <c r="D104" s="45"/>
    </row>
    <row r="105" spans="1:20" x14ac:dyDescent="0.25">
      <c r="A105" s="45"/>
      <c r="B105" s="45"/>
      <c r="C105" s="45"/>
      <c r="D105" s="45"/>
    </row>
    <row r="106" spans="1:20" x14ac:dyDescent="0.25">
      <c r="A106" s="45"/>
      <c r="B106" s="45"/>
      <c r="C106" s="45"/>
      <c r="D106" s="45"/>
    </row>
    <row r="107" spans="1:20" x14ac:dyDescent="0.25">
      <c r="A107" s="45"/>
      <c r="B107" s="45"/>
      <c r="C107" s="45"/>
      <c r="D107" s="45"/>
    </row>
    <row r="108" spans="1:20" x14ac:dyDescent="0.25">
      <c r="A108" s="45"/>
      <c r="B108" s="45"/>
      <c r="C108" s="45"/>
      <c r="D108" s="45"/>
    </row>
    <row r="109" spans="1:20" x14ac:dyDescent="0.25">
      <c r="A109" s="45"/>
      <c r="B109" s="45"/>
      <c r="C109" s="45"/>
      <c r="D109" s="45"/>
    </row>
    <row r="110" spans="1:20" s="44" customFormat="1" x14ac:dyDescent="0.25">
      <c r="A110" s="45"/>
      <c r="B110" s="45"/>
      <c r="C110" s="45"/>
      <c r="D110" s="45"/>
      <c r="E110" s="43"/>
      <c r="G110" s="45"/>
      <c r="H110" s="45"/>
      <c r="I110" s="45"/>
      <c r="J110" s="45"/>
      <c r="K110" s="45"/>
      <c r="T110" s="61"/>
    </row>
    <row r="111" spans="1:20" s="44" customFormat="1" x14ac:dyDescent="0.25">
      <c r="A111" s="45"/>
      <c r="B111" s="45"/>
      <c r="C111" s="45"/>
      <c r="D111" s="45"/>
      <c r="E111" s="43"/>
      <c r="G111" s="45"/>
      <c r="H111" s="45"/>
      <c r="I111" s="45"/>
      <c r="J111" s="45"/>
      <c r="K111" s="45"/>
      <c r="T111" s="61"/>
    </row>
    <row r="112" spans="1:20" s="44" customFormat="1" x14ac:dyDescent="0.25">
      <c r="A112" s="45"/>
      <c r="B112" s="45"/>
      <c r="C112" s="45"/>
      <c r="D112" s="45"/>
      <c r="E112" s="43"/>
      <c r="G112" s="45"/>
      <c r="H112" s="45"/>
      <c r="I112" s="45"/>
      <c r="J112" s="45"/>
      <c r="K112" s="45"/>
      <c r="T112" s="61"/>
    </row>
    <row r="113" spans="1:20" s="44" customFormat="1" x14ac:dyDescent="0.25">
      <c r="A113" s="45"/>
      <c r="B113" s="45"/>
      <c r="C113" s="45"/>
      <c r="D113" s="45"/>
      <c r="E113" s="43"/>
      <c r="G113" s="45"/>
      <c r="H113" s="45"/>
      <c r="I113" s="45"/>
      <c r="J113" s="45"/>
      <c r="K113" s="45"/>
      <c r="T113" s="61"/>
    </row>
    <row r="114" spans="1:20" s="44" customFormat="1" x14ac:dyDescent="0.25">
      <c r="A114" s="45"/>
      <c r="B114" s="45"/>
      <c r="C114" s="45"/>
      <c r="D114" s="45"/>
      <c r="E114" s="43"/>
      <c r="G114" s="45"/>
      <c r="H114" s="45"/>
      <c r="I114" s="45"/>
      <c r="J114" s="45"/>
      <c r="K114" s="45"/>
      <c r="T114" s="61"/>
    </row>
    <row r="115" spans="1:20" s="44" customFormat="1" x14ac:dyDescent="0.25">
      <c r="A115" s="45"/>
      <c r="B115" s="45"/>
      <c r="C115" s="45"/>
      <c r="D115" s="45"/>
      <c r="E115" s="43"/>
      <c r="G115" s="45"/>
      <c r="H115" s="45"/>
      <c r="I115" s="45"/>
      <c r="J115" s="45"/>
      <c r="K115" s="45"/>
      <c r="T115" s="61"/>
    </row>
    <row r="116" spans="1:20" s="44" customFormat="1" x14ac:dyDescent="0.25">
      <c r="A116" s="45"/>
      <c r="B116" s="45"/>
      <c r="C116" s="45"/>
      <c r="D116" s="45"/>
      <c r="E116" s="43"/>
      <c r="G116" s="45"/>
      <c r="H116" s="45"/>
      <c r="I116" s="45"/>
      <c r="J116" s="45"/>
      <c r="K116" s="45"/>
      <c r="T116" s="61"/>
    </row>
    <row r="117" spans="1:20" s="44" customFormat="1" x14ac:dyDescent="0.25">
      <c r="A117" s="45"/>
      <c r="B117" s="45"/>
      <c r="C117" s="45"/>
      <c r="D117" s="45"/>
      <c r="E117" s="43"/>
      <c r="G117" s="45"/>
      <c r="H117" s="45"/>
      <c r="I117" s="45"/>
      <c r="J117" s="45"/>
      <c r="K117" s="45"/>
      <c r="T117" s="61"/>
    </row>
    <row r="118" spans="1:20" s="44" customFormat="1" x14ac:dyDescent="0.25">
      <c r="A118" s="45"/>
      <c r="B118" s="45"/>
      <c r="C118" s="45"/>
      <c r="D118" s="45"/>
      <c r="E118" s="45"/>
      <c r="G118" s="45"/>
      <c r="H118" s="45"/>
      <c r="I118" s="45"/>
      <c r="J118" s="45"/>
      <c r="K118" s="45"/>
      <c r="T118" s="61"/>
    </row>
    <row r="119" spans="1:20" s="44" customFormat="1" x14ac:dyDescent="0.25">
      <c r="A119" s="45"/>
      <c r="B119" s="45"/>
      <c r="C119" s="45"/>
      <c r="D119" s="45"/>
      <c r="E119" s="45"/>
      <c r="G119" s="45"/>
      <c r="H119" s="45"/>
      <c r="I119" s="45"/>
      <c r="J119" s="45"/>
      <c r="K119" s="45"/>
      <c r="T119" s="61"/>
    </row>
    <row r="120" spans="1:20" s="44" customFormat="1" x14ac:dyDescent="0.25">
      <c r="A120" s="45"/>
      <c r="B120" s="45"/>
      <c r="C120" s="45"/>
      <c r="D120" s="45"/>
      <c r="E120" s="45"/>
      <c r="G120" s="45"/>
      <c r="H120" s="45"/>
      <c r="I120" s="45"/>
      <c r="J120" s="45"/>
      <c r="K120" s="45"/>
      <c r="T120" s="61"/>
    </row>
    <row r="121" spans="1:20" s="44" customFormat="1" x14ac:dyDescent="0.25">
      <c r="A121" s="45"/>
      <c r="B121" s="45"/>
      <c r="C121" s="45"/>
      <c r="D121" s="45"/>
      <c r="E121" s="45"/>
      <c r="G121" s="45"/>
      <c r="H121" s="45"/>
      <c r="I121" s="45"/>
      <c r="J121" s="45"/>
      <c r="K121" s="45"/>
      <c r="T121" s="61"/>
    </row>
    <row r="122" spans="1:20" s="44" customFormat="1" x14ac:dyDescent="0.25">
      <c r="A122" s="45"/>
      <c r="B122" s="45"/>
      <c r="C122" s="45"/>
      <c r="D122" s="45"/>
      <c r="E122" s="45"/>
      <c r="G122" s="45"/>
      <c r="H122" s="45"/>
      <c r="I122" s="45"/>
      <c r="J122" s="45"/>
      <c r="K122" s="45"/>
      <c r="T122" s="61"/>
    </row>
    <row r="123" spans="1:20" s="44" customFormat="1" x14ac:dyDescent="0.25">
      <c r="A123" s="45"/>
      <c r="B123" s="45"/>
      <c r="C123" s="45"/>
      <c r="D123" s="45"/>
      <c r="E123" s="45"/>
      <c r="G123" s="45"/>
      <c r="H123" s="45"/>
      <c r="I123" s="45"/>
      <c r="J123" s="45"/>
      <c r="K123" s="45"/>
      <c r="T123" s="61"/>
    </row>
    <row r="124" spans="1:20" s="44" customFormat="1" x14ac:dyDescent="0.25">
      <c r="A124" s="45"/>
      <c r="B124" s="45"/>
      <c r="C124" s="45"/>
      <c r="D124" s="45"/>
      <c r="E124" s="45"/>
      <c r="G124" s="45"/>
      <c r="H124" s="45"/>
      <c r="I124" s="45"/>
      <c r="J124" s="45"/>
      <c r="K124" s="45"/>
      <c r="T124" s="61"/>
    </row>
    <row r="125" spans="1:20" s="44" customFormat="1" x14ac:dyDescent="0.25">
      <c r="A125" s="45"/>
      <c r="B125" s="45"/>
      <c r="C125" s="45"/>
      <c r="D125" s="45"/>
      <c r="E125" s="45"/>
      <c r="G125" s="45"/>
      <c r="H125" s="45"/>
      <c r="I125" s="45"/>
      <c r="J125" s="45"/>
      <c r="K125" s="45"/>
      <c r="T125" s="61"/>
    </row>
    <row r="126" spans="1:20" s="44" customFormat="1" x14ac:dyDescent="0.25">
      <c r="A126" s="45"/>
      <c r="B126" s="45"/>
      <c r="C126" s="45"/>
      <c r="D126" s="45"/>
      <c r="E126" s="45"/>
      <c r="G126" s="45"/>
      <c r="H126" s="45"/>
      <c r="I126" s="45"/>
      <c r="J126" s="45"/>
      <c r="K126" s="45"/>
      <c r="T126" s="61"/>
    </row>
    <row r="127" spans="1:20" s="44" customFormat="1" x14ac:dyDescent="0.25">
      <c r="A127" s="45"/>
      <c r="B127" s="45"/>
      <c r="C127" s="45"/>
      <c r="D127" s="45"/>
      <c r="E127" s="45"/>
      <c r="G127" s="45"/>
      <c r="H127" s="45"/>
      <c r="I127" s="45"/>
      <c r="J127" s="45"/>
      <c r="K127" s="45"/>
      <c r="T127" s="61"/>
    </row>
    <row r="128" spans="1:20" s="44" customFormat="1" x14ac:dyDescent="0.25">
      <c r="A128" s="45"/>
      <c r="B128" s="45"/>
      <c r="C128" s="45"/>
      <c r="D128" s="45"/>
      <c r="E128" s="45"/>
      <c r="G128" s="45"/>
      <c r="H128" s="45"/>
      <c r="I128" s="45"/>
      <c r="J128" s="45"/>
      <c r="K128" s="45"/>
      <c r="T128" s="61"/>
    </row>
    <row r="129" spans="1:20" s="44" customFormat="1" x14ac:dyDescent="0.25">
      <c r="A129" s="45"/>
      <c r="B129" s="45"/>
      <c r="C129" s="45"/>
      <c r="D129" s="45"/>
      <c r="E129" s="45"/>
      <c r="G129" s="45"/>
      <c r="H129" s="45"/>
      <c r="I129" s="45"/>
      <c r="J129" s="45"/>
      <c r="K129" s="45"/>
      <c r="T129" s="61"/>
    </row>
    <row r="130" spans="1:20" s="44" customFormat="1" x14ac:dyDescent="0.25">
      <c r="A130" s="45"/>
      <c r="B130" s="45"/>
      <c r="C130" s="45"/>
      <c r="D130" s="45"/>
      <c r="E130" s="45"/>
      <c r="G130" s="45"/>
      <c r="H130" s="45"/>
      <c r="I130" s="45"/>
      <c r="J130" s="45"/>
      <c r="K130" s="45"/>
      <c r="T130" s="61"/>
    </row>
    <row r="131" spans="1:20" s="44" customFormat="1" x14ac:dyDescent="0.25">
      <c r="A131" s="45"/>
      <c r="B131" s="45"/>
      <c r="C131" s="45"/>
      <c r="D131" s="45"/>
      <c r="E131" s="45"/>
      <c r="G131" s="45"/>
      <c r="H131" s="45"/>
      <c r="I131" s="45"/>
      <c r="J131" s="45"/>
      <c r="K131" s="45"/>
      <c r="T131" s="61"/>
    </row>
    <row r="132" spans="1:20" s="44" customFormat="1" x14ac:dyDescent="0.25">
      <c r="A132" s="45"/>
      <c r="B132" s="45"/>
      <c r="C132" s="45"/>
      <c r="D132" s="45"/>
      <c r="E132" s="45"/>
      <c r="G132" s="45"/>
      <c r="H132" s="45"/>
      <c r="I132" s="45"/>
      <c r="J132" s="45"/>
      <c r="K132" s="45"/>
      <c r="T132" s="61"/>
    </row>
    <row r="133" spans="1:20" s="44" customFormat="1" x14ac:dyDescent="0.25">
      <c r="A133" s="45"/>
      <c r="B133" s="45"/>
      <c r="C133" s="45"/>
      <c r="D133" s="45"/>
      <c r="E133" s="45"/>
      <c r="G133" s="45"/>
      <c r="H133" s="45"/>
      <c r="I133" s="45"/>
      <c r="J133" s="45"/>
      <c r="K133" s="45"/>
      <c r="T133" s="61"/>
    </row>
    <row r="134" spans="1:20" s="44" customFormat="1" x14ac:dyDescent="0.25">
      <c r="A134" s="45"/>
      <c r="B134" s="45"/>
      <c r="C134" s="45"/>
      <c r="D134" s="45"/>
      <c r="E134" s="45"/>
      <c r="G134" s="45"/>
      <c r="H134" s="45"/>
      <c r="I134" s="45"/>
      <c r="J134" s="45"/>
      <c r="K134" s="45"/>
      <c r="T134" s="61"/>
    </row>
    <row r="135" spans="1:20" s="44" customFormat="1" x14ac:dyDescent="0.25">
      <c r="A135" s="45"/>
      <c r="B135" s="45"/>
      <c r="C135" s="45"/>
      <c r="D135" s="45"/>
      <c r="E135" s="45"/>
      <c r="G135" s="45"/>
      <c r="H135" s="45"/>
      <c r="I135" s="45"/>
      <c r="J135" s="45"/>
      <c r="K135" s="45"/>
      <c r="T135" s="61"/>
    </row>
    <row r="136" spans="1:20" s="44" customFormat="1" x14ac:dyDescent="0.25">
      <c r="A136" s="45"/>
      <c r="B136" s="45"/>
      <c r="C136" s="45"/>
      <c r="D136" s="45"/>
      <c r="E136" s="45"/>
      <c r="G136" s="45"/>
      <c r="H136" s="45"/>
      <c r="I136" s="45"/>
      <c r="J136" s="45"/>
      <c r="K136" s="45"/>
      <c r="T136" s="61"/>
    </row>
    <row r="137" spans="1:20" s="44" customFormat="1" x14ac:dyDescent="0.25">
      <c r="A137" s="45"/>
      <c r="B137" s="45"/>
      <c r="C137" s="45"/>
      <c r="D137" s="45"/>
      <c r="E137" s="45"/>
      <c r="G137" s="45"/>
      <c r="H137" s="45"/>
      <c r="I137" s="45"/>
      <c r="J137" s="45"/>
      <c r="K137" s="45"/>
      <c r="T137" s="61"/>
    </row>
    <row r="138" spans="1:20" s="44" customFormat="1" x14ac:dyDescent="0.25">
      <c r="A138" s="45"/>
      <c r="B138" s="45"/>
      <c r="C138" s="45"/>
      <c r="D138" s="45"/>
      <c r="E138" s="45"/>
      <c r="G138" s="45"/>
      <c r="H138" s="45"/>
      <c r="I138" s="45"/>
      <c r="J138" s="45"/>
      <c r="K138" s="45"/>
      <c r="T138" s="61"/>
    </row>
    <row r="139" spans="1:20" s="44" customFormat="1" x14ac:dyDescent="0.25">
      <c r="A139" s="45"/>
      <c r="B139" s="45"/>
      <c r="C139" s="45"/>
      <c r="D139" s="45"/>
      <c r="E139" s="45"/>
      <c r="G139" s="45"/>
      <c r="H139" s="45"/>
      <c r="I139" s="45"/>
      <c r="J139" s="45"/>
      <c r="K139" s="45"/>
      <c r="T139" s="61"/>
    </row>
    <row r="140" spans="1:20" s="44" customFormat="1" x14ac:dyDescent="0.25">
      <c r="A140" s="45"/>
      <c r="B140" s="45"/>
      <c r="C140" s="45"/>
      <c r="D140" s="45"/>
      <c r="E140" s="45"/>
      <c r="G140" s="45"/>
      <c r="H140" s="45"/>
      <c r="I140" s="45"/>
      <c r="J140" s="45"/>
      <c r="K140" s="45"/>
      <c r="T140" s="61"/>
    </row>
    <row r="141" spans="1:20" s="44" customFormat="1" x14ac:dyDescent="0.25">
      <c r="A141" s="45"/>
      <c r="B141" s="45"/>
      <c r="C141" s="45"/>
      <c r="D141" s="45"/>
      <c r="E141" s="45"/>
      <c r="G141" s="45"/>
      <c r="H141" s="45"/>
      <c r="I141" s="45"/>
      <c r="J141" s="45"/>
      <c r="K141" s="45"/>
      <c r="T141" s="61"/>
    </row>
    <row r="142" spans="1:20" s="44" customFormat="1" x14ac:dyDescent="0.25">
      <c r="A142" s="45"/>
      <c r="B142" s="45"/>
      <c r="C142" s="45"/>
      <c r="D142" s="45"/>
      <c r="E142" s="45"/>
      <c r="G142" s="45"/>
      <c r="H142" s="45"/>
      <c r="I142" s="45"/>
      <c r="J142" s="45"/>
      <c r="K142" s="45"/>
      <c r="T142" s="61"/>
    </row>
    <row r="143" spans="1:20" s="44" customFormat="1" x14ac:dyDescent="0.25">
      <c r="A143" s="45"/>
      <c r="B143" s="45"/>
      <c r="C143" s="45"/>
      <c r="D143" s="45"/>
      <c r="E143" s="45"/>
      <c r="G143" s="45"/>
      <c r="H143" s="45"/>
      <c r="I143" s="45"/>
      <c r="J143" s="45"/>
      <c r="K143" s="45"/>
      <c r="T143" s="61"/>
    </row>
    <row r="144" spans="1:20" s="44" customFormat="1" x14ac:dyDescent="0.25">
      <c r="A144" s="45"/>
      <c r="B144" s="45"/>
      <c r="C144" s="45"/>
      <c r="D144" s="45"/>
      <c r="E144" s="45"/>
      <c r="G144" s="45"/>
      <c r="H144" s="45"/>
      <c r="I144" s="45"/>
      <c r="J144" s="45"/>
      <c r="K144" s="45"/>
      <c r="T144" s="61"/>
    </row>
    <row r="145" spans="1:20" s="44" customFormat="1" x14ac:dyDescent="0.25">
      <c r="A145" s="45"/>
      <c r="B145" s="45"/>
      <c r="C145" s="45"/>
      <c r="D145" s="45"/>
      <c r="E145" s="45"/>
      <c r="G145" s="45"/>
      <c r="H145" s="45"/>
      <c r="I145" s="45"/>
      <c r="J145" s="45"/>
      <c r="K145" s="45"/>
      <c r="T145" s="61"/>
    </row>
    <row r="146" spans="1:20" s="44" customFormat="1" x14ac:dyDescent="0.25">
      <c r="A146" s="45"/>
      <c r="B146" s="45"/>
      <c r="C146" s="45"/>
      <c r="D146" s="45"/>
      <c r="E146" s="45"/>
      <c r="G146" s="45"/>
      <c r="H146" s="45"/>
      <c r="I146" s="45"/>
      <c r="J146" s="45"/>
      <c r="K146" s="45"/>
      <c r="T146" s="61"/>
    </row>
    <row r="147" spans="1:20" s="44" customFormat="1" x14ac:dyDescent="0.25">
      <c r="A147" s="45"/>
      <c r="B147" s="45"/>
      <c r="C147" s="45"/>
      <c r="D147" s="45"/>
      <c r="E147" s="45"/>
      <c r="G147" s="45"/>
      <c r="H147" s="45"/>
      <c r="I147" s="45"/>
      <c r="J147" s="45"/>
      <c r="K147" s="45"/>
      <c r="T147" s="61"/>
    </row>
    <row r="148" spans="1:20" s="44" customFormat="1" x14ac:dyDescent="0.25">
      <c r="A148" s="45"/>
      <c r="B148" s="45"/>
      <c r="C148" s="45"/>
      <c r="D148" s="45"/>
      <c r="E148" s="45"/>
      <c r="G148" s="45"/>
      <c r="H148" s="45"/>
      <c r="I148" s="45"/>
      <c r="J148" s="45"/>
      <c r="K148" s="45"/>
      <c r="T148" s="61"/>
    </row>
    <row r="149" spans="1:20" s="44" customFormat="1" x14ac:dyDescent="0.25">
      <c r="A149" s="45"/>
      <c r="B149" s="45"/>
      <c r="C149" s="45"/>
      <c r="D149" s="45"/>
      <c r="E149" s="45"/>
      <c r="G149" s="45"/>
      <c r="H149" s="45"/>
      <c r="I149" s="45"/>
      <c r="J149" s="45"/>
      <c r="K149" s="45"/>
      <c r="T149" s="61"/>
    </row>
    <row r="150" spans="1:20" s="44" customFormat="1" x14ac:dyDescent="0.25">
      <c r="A150" s="45"/>
      <c r="B150" s="45"/>
      <c r="C150" s="45"/>
      <c r="D150" s="45"/>
      <c r="E150" s="45"/>
      <c r="G150" s="45"/>
      <c r="H150" s="45"/>
      <c r="I150" s="45"/>
      <c r="J150" s="45"/>
      <c r="K150" s="45"/>
      <c r="T150" s="61"/>
    </row>
    <row r="151" spans="1:20" s="44" customFormat="1" x14ac:dyDescent="0.25">
      <c r="A151" s="45"/>
      <c r="B151" s="45"/>
      <c r="C151" s="45"/>
      <c r="D151" s="45"/>
      <c r="E151" s="45"/>
      <c r="G151" s="45"/>
      <c r="H151" s="45"/>
      <c r="I151" s="45"/>
      <c r="J151" s="45"/>
      <c r="K151" s="45"/>
      <c r="T151" s="61"/>
    </row>
    <row r="152" spans="1:20" s="44" customFormat="1" x14ac:dyDescent="0.25">
      <c r="A152" s="45"/>
      <c r="B152" s="45"/>
      <c r="C152" s="45"/>
      <c r="D152" s="45"/>
      <c r="E152" s="45"/>
      <c r="G152" s="45"/>
      <c r="H152" s="45"/>
      <c r="I152" s="45"/>
      <c r="J152" s="45"/>
      <c r="K152" s="45"/>
      <c r="T152" s="61"/>
    </row>
    <row r="153" spans="1:20" s="44" customFormat="1" x14ac:dyDescent="0.25">
      <c r="A153" s="45"/>
      <c r="B153" s="45"/>
      <c r="C153" s="45"/>
      <c r="D153" s="45"/>
      <c r="E153" s="45"/>
      <c r="G153" s="45"/>
      <c r="H153" s="45"/>
      <c r="I153" s="45"/>
      <c r="J153" s="45"/>
      <c r="K153" s="45"/>
      <c r="T153" s="61"/>
    </row>
    <row r="154" spans="1:20" s="44" customFormat="1" x14ac:dyDescent="0.25">
      <c r="A154" s="45"/>
      <c r="B154" s="45"/>
      <c r="C154" s="45"/>
      <c r="D154" s="45"/>
      <c r="E154" s="45"/>
      <c r="G154" s="45"/>
      <c r="H154" s="45"/>
      <c r="I154" s="45"/>
      <c r="J154" s="45"/>
      <c r="K154" s="45"/>
      <c r="T154" s="61"/>
    </row>
    <row r="155" spans="1:20" s="44" customFormat="1" x14ac:dyDescent="0.25">
      <c r="A155" s="45"/>
      <c r="B155" s="45"/>
      <c r="C155" s="45"/>
      <c r="D155" s="45"/>
      <c r="E155" s="45"/>
      <c r="G155" s="45"/>
      <c r="H155" s="45"/>
      <c r="I155" s="45"/>
      <c r="J155" s="45"/>
      <c r="K155" s="45"/>
      <c r="T155" s="61"/>
    </row>
    <row r="156" spans="1:20" s="44" customFormat="1" x14ac:dyDescent="0.25">
      <c r="A156" s="45"/>
      <c r="B156" s="45"/>
      <c r="C156" s="45"/>
      <c r="D156" s="45"/>
      <c r="E156" s="45"/>
      <c r="G156" s="45"/>
      <c r="H156" s="45"/>
      <c r="I156" s="45"/>
      <c r="J156" s="45"/>
      <c r="K156" s="45"/>
      <c r="T156" s="61"/>
    </row>
    <row r="157" spans="1:20" s="44" customFormat="1" x14ac:dyDescent="0.25">
      <c r="A157" s="45"/>
      <c r="B157" s="45"/>
      <c r="C157" s="45"/>
      <c r="D157" s="45"/>
      <c r="E157" s="45"/>
      <c r="G157" s="45"/>
      <c r="H157" s="45"/>
      <c r="I157" s="45"/>
      <c r="J157" s="45"/>
      <c r="K157" s="45"/>
      <c r="T157" s="61"/>
    </row>
    <row r="158" spans="1:20" s="44" customFormat="1" x14ac:dyDescent="0.25">
      <c r="A158" s="45"/>
      <c r="B158" s="45"/>
      <c r="C158" s="45"/>
      <c r="D158" s="45"/>
      <c r="E158" s="45"/>
      <c r="G158" s="45"/>
      <c r="H158" s="45"/>
      <c r="I158" s="45"/>
      <c r="J158" s="45"/>
      <c r="K158" s="45"/>
      <c r="T158" s="61"/>
    </row>
    <row r="159" spans="1:20" s="44" customFormat="1" x14ac:dyDescent="0.25">
      <c r="A159" s="45"/>
      <c r="B159" s="45"/>
      <c r="C159" s="45"/>
      <c r="D159" s="45"/>
      <c r="E159" s="45"/>
      <c r="G159" s="45"/>
      <c r="H159" s="45"/>
      <c r="I159" s="45"/>
      <c r="J159" s="45"/>
      <c r="K159" s="45"/>
      <c r="T159" s="61"/>
    </row>
    <row r="160" spans="1:20" s="44" customFormat="1" x14ac:dyDescent="0.25">
      <c r="A160" s="45"/>
      <c r="B160" s="45"/>
      <c r="C160" s="45"/>
      <c r="D160" s="45"/>
      <c r="E160" s="45"/>
      <c r="G160" s="45"/>
      <c r="H160" s="45"/>
      <c r="I160" s="45"/>
      <c r="J160" s="45"/>
      <c r="K160" s="45"/>
      <c r="T160" s="61"/>
    </row>
    <row r="161" spans="1:20" s="44" customFormat="1" x14ac:dyDescent="0.25">
      <c r="A161" s="45"/>
      <c r="B161" s="45"/>
      <c r="C161" s="45"/>
      <c r="D161" s="45"/>
      <c r="E161" s="45"/>
      <c r="G161" s="45"/>
      <c r="H161" s="45"/>
      <c r="I161" s="45"/>
      <c r="J161" s="45"/>
      <c r="K161" s="45"/>
      <c r="T161" s="61"/>
    </row>
    <row r="162" spans="1:20" s="44" customFormat="1" x14ac:dyDescent="0.25">
      <c r="A162" s="45"/>
      <c r="B162" s="45"/>
      <c r="C162" s="45"/>
      <c r="D162" s="45"/>
      <c r="E162" s="45"/>
      <c r="G162" s="45"/>
      <c r="H162" s="45"/>
      <c r="I162" s="45"/>
      <c r="J162" s="45"/>
      <c r="K162" s="45"/>
      <c r="T162" s="61"/>
    </row>
    <row r="163" spans="1:20" s="44" customFormat="1" x14ac:dyDescent="0.25">
      <c r="A163" s="45"/>
      <c r="B163" s="45"/>
      <c r="C163" s="45"/>
      <c r="D163" s="45"/>
      <c r="E163" s="45"/>
      <c r="G163" s="45"/>
      <c r="H163" s="45"/>
      <c r="I163" s="45"/>
      <c r="J163" s="45"/>
      <c r="K163" s="45"/>
      <c r="T163" s="61"/>
    </row>
  </sheetData>
  <phoneticPr fontId="7" type="noConversion"/>
  <pageMargins left="0.7" right="0.7" top="0.78740157499999996" bottom="0.78740157499999996" header="0.3" footer="0.3"/>
  <pageSetup paperSize="9" scale="25"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91FACAA1-9752-4149-B2DD-E5D13B2CEB5F}">
          <x14:formula1>
            <xm:f>Emissionsfaktoren!$N$2:$N$11</xm:f>
          </x14:formula1>
          <xm:sqref>M76:M81 M5:M69</xm:sqref>
        </x14:dataValidation>
        <x14:dataValidation type="list" allowBlank="1" showInputMessage="1" showErrorMessage="1" xr:uid="{482CF885-24CC-4AD6-A482-0DC7281DBD1A}">
          <x14:formula1>
            <xm:f>Emissionsfaktoren!$P$15:$P$19</xm:f>
          </x14:formula1>
          <xm:sqref>F76:F81</xm:sqref>
        </x14:dataValidation>
        <x14:dataValidation type="list" allowBlank="1" showInputMessage="1" showErrorMessage="1" xr:uid="{C710E9CF-D0EE-428D-A1F6-BEFA241599E2}">
          <x14:formula1>
            <xm:f>Emissionsfaktoren!$Y$2:$Y$3</xm:f>
          </x14:formula1>
          <xm:sqref>F5:F69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S183"/>
  <sheetViews>
    <sheetView topLeftCell="L1" zoomScale="85" zoomScaleNormal="85" zoomScaleSheetLayoutView="70" zoomScalePageLayoutView="90" workbookViewId="0">
      <pane ySplit="4" topLeftCell="A30" activePane="bottomLeft" state="frozen"/>
      <selection pane="bottomLeft" activeCell="R5" sqref="R5"/>
    </sheetView>
  </sheetViews>
  <sheetFormatPr baseColWidth="10" defaultColWidth="11.42578125" defaultRowHeight="15" x14ac:dyDescent="0.25"/>
  <cols>
    <col min="1" max="1" width="27.42578125" style="53" bestFit="1" customWidth="1"/>
    <col min="2" max="2" width="22.140625" style="47" bestFit="1" customWidth="1"/>
    <col min="3" max="3" width="27.85546875" style="47" bestFit="1" customWidth="1"/>
    <col min="4" max="4" width="111.28515625" style="48" customWidth="1"/>
    <col min="5" max="5" width="16.85546875" style="43" customWidth="1"/>
    <col min="6" max="6" width="31.140625" style="44" customWidth="1"/>
    <col min="7" max="7" width="33.42578125" style="45" customWidth="1"/>
    <col min="8" max="10" width="17.5703125" style="45" customWidth="1"/>
    <col min="11" max="12" width="52" style="44" customWidth="1"/>
    <col min="13" max="13" width="36.28515625" style="44" customWidth="1"/>
    <col min="14" max="14" width="48.140625" style="44" customWidth="1"/>
    <col min="15" max="15" width="30.5703125" style="44" customWidth="1"/>
    <col min="16" max="16" width="32.85546875" style="44" customWidth="1"/>
    <col min="17" max="17" width="30.28515625" style="44" customWidth="1"/>
    <col min="18" max="18" width="31.85546875" style="44" customWidth="1"/>
    <col min="19" max="19" width="43.5703125" style="61" customWidth="1"/>
    <col min="20" max="16384" width="11.42578125" style="43"/>
  </cols>
  <sheetData>
    <row r="1" spans="1:19" x14ac:dyDescent="0.25">
      <c r="A1" s="40"/>
      <c r="B1" s="41"/>
      <c r="C1" s="41"/>
      <c r="D1" s="42"/>
    </row>
    <row r="2" spans="1:19" s="39" customFormat="1" ht="31.5" x14ac:dyDescent="0.5">
      <c r="A2" s="108" t="s">
        <v>204</v>
      </c>
      <c r="B2" s="108"/>
      <c r="C2" s="108"/>
      <c r="D2" s="108"/>
      <c r="E2" s="108"/>
      <c r="F2" s="108"/>
      <c r="G2" s="108"/>
      <c r="H2" s="108"/>
      <c r="I2" s="108"/>
      <c r="J2" s="108"/>
      <c r="K2" s="108"/>
      <c r="L2" s="108"/>
      <c r="M2" s="108"/>
      <c r="N2" s="108"/>
      <c r="O2" s="108"/>
      <c r="P2" s="108"/>
      <c r="Q2" s="108"/>
      <c r="R2" s="108"/>
      <c r="S2" s="108"/>
    </row>
    <row r="3" spans="1:19" x14ac:dyDescent="0.25">
      <c r="A3" s="40"/>
      <c r="B3" s="41"/>
      <c r="C3" s="41"/>
      <c r="D3" s="42"/>
    </row>
    <row r="4" spans="1:19" s="57" customFormat="1" ht="58.7" customHeight="1" thickBot="1" x14ac:dyDescent="0.4">
      <c r="A4" s="77" t="s">
        <v>84</v>
      </c>
      <c r="B4" s="58" t="s">
        <v>107</v>
      </c>
      <c r="C4" s="58" t="s">
        <v>205</v>
      </c>
      <c r="D4" s="103" t="s">
        <v>85</v>
      </c>
      <c r="E4" s="104" t="s">
        <v>86</v>
      </c>
      <c r="F4" s="104" t="s">
        <v>87</v>
      </c>
      <c r="G4" s="104" t="s">
        <v>88</v>
      </c>
      <c r="H4" s="104" t="s">
        <v>277</v>
      </c>
      <c r="I4" s="104" t="s">
        <v>343</v>
      </c>
      <c r="J4" s="136" t="s">
        <v>344</v>
      </c>
      <c r="K4" s="104" t="s">
        <v>358</v>
      </c>
      <c r="L4" s="104" t="s">
        <v>249</v>
      </c>
      <c r="M4" s="59" t="s">
        <v>274</v>
      </c>
      <c r="N4" s="59" t="s">
        <v>202</v>
      </c>
      <c r="O4" s="60" t="s">
        <v>275</v>
      </c>
      <c r="P4" s="59" t="s">
        <v>273</v>
      </c>
      <c r="Q4" s="59" t="s">
        <v>203</v>
      </c>
      <c r="R4" s="60" t="s">
        <v>272</v>
      </c>
      <c r="S4" s="105" t="s">
        <v>299</v>
      </c>
    </row>
    <row r="5" spans="1:19" ht="31.5" thickTop="1" thickBot="1" x14ac:dyDescent="0.3">
      <c r="A5" s="73" t="s">
        <v>125</v>
      </c>
      <c r="B5" s="47" t="str">
        <f>IF(MID(A5,7,1)="*","*","")</f>
        <v/>
      </c>
      <c r="C5" s="47" t="str">
        <f t="shared" ref="C5:C36" si="0">IF(B5="*","gefährlich","nicht gefährlich")</f>
        <v>nicht gefährlich</v>
      </c>
      <c r="D5" s="48" t="s">
        <v>126</v>
      </c>
      <c r="E5" s="100" t="s">
        <v>250</v>
      </c>
      <c r="F5" s="100" t="s">
        <v>176</v>
      </c>
      <c r="G5" s="100"/>
      <c r="H5" s="100">
        <v>50</v>
      </c>
      <c r="I5" s="100">
        <v>2</v>
      </c>
      <c r="J5" s="135">
        <f>IFERROR(Tabelle2[[#This Row],[Menge
(t/a)]]/Tabelle2[[#This Row],[Anzahl Transporte]],"")</f>
        <v>25</v>
      </c>
      <c r="K5" s="100">
        <v>10</v>
      </c>
      <c r="L5" s="100" t="s">
        <v>240</v>
      </c>
      <c r="M5" s="75">
        <f>IFERROR(VLOOKUP(Tabelle2[[#This Row],[Transportmittel]],Emissionsfaktoren!$N$2:$P$11,3,FALSE),"")</f>
        <v>0.10731</v>
      </c>
      <c r="N5" s="50" t="s">
        <v>215</v>
      </c>
      <c r="O5" s="106">
        <f>IFERROR((Tabelle2[[#This Row],[Menge pro Transport (t)]]*Tabelle2[[#This Row],[Transportweg zur Entsorgungsanlage Hin- und Rückweg
(km)]]*Tabelle2[[#This Row],[Emissionsfaktor Transport
(kg CO2 eq/tkm)]]/1000)*Tabelle2[[#This Row],[Anzahl Transporte]],"")</f>
        <v>5.3655000000000001E-2</v>
      </c>
      <c r="P5" s="75">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0.17899999999999999</v>
      </c>
      <c r="Q5" s="76" t="str">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https://www.hansewasser.de/service/downloads/2024-05_emissionsfaktoren_spezifisch.xlsx</v>
      </c>
      <c r="R5" s="106">
        <f>IFERROR(Tabelle2[[#This Row],[Menge
(t/a)]]*Tabelle2[[#This Row],[Emissionsfaktor Behandlung
(t CO2 eq/t)]],"")</f>
        <v>8.9499999999999993</v>
      </c>
      <c r="S5" s="107">
        <f>IF(Tabelle2[[#This Row],[Emissionen Behandlung
(t CO2 eq/a)]]="",0,Tabelle2[[#This Row],[Emissionen Behandlung
(t CO2 eq/a)]])+IF(Tabelle2[[#This Row],[Emissionen Transport
(t CO2 eq/a)]]="",0,Tabelle2[[#This Row],[Emissionen Transport
(t CO2 eq/a)]])</f>
        <v>9.0036549999999984</v>
      </c>
    </row>
    <row r="6" spans="1:19" ht="31.5" thickTop="1" thickBot="1" x14ac:dyDescent="0.3">
      <c r="A6" s="46" t="s">
        <v>101</v>
      </c>
      <c r="B6" s="47" t="str">
        <f t="shared" ref="B6:B59" si="1">IF(MID(A6,7,1)="*","*","")</f>
        <v/>
      </c>
      <c r="C6" s="47" t="str">
        <f t="shared" si="0"/>
        <v>nicht gefährlich</v>
      </c>
      <c r="D6" s="48" t="s">
        <v>148</v>
      </c>
      <c r="E6" s="100"/>
      <c r="F6" s="100"/>
      <c r="G6" s="100"/>
      <c r="H6" s="100"/>
      <c r="I6" s="100"/>
      <c r="J6" s="135" t="str">
        <f>IFERROR(Tabelle2[[#This Row],[Menge
(t/a)]]/Tabelle2[[#This Row],[Anzahl Transporte]],"")</f>
        <v/>
      </c>
      <c r="K6" s="100"/>
      <c r="L6" s="100"/>
      <c r="M6" s="75" t="str">
        <f>IFERROR(VLOOKUP(Tabelle2[[#This Row],[Transportmittel]],Emissionsfaktoren!$N$2:$P$11,3,FALSE),"")</f>
        <v/>
      </c>
      <c r="N6" s="50" t="s">
        <v>215</v>
      </c>
      <c r="O6" s="106" t="str">
        <f>IFERROR((Tabelle2[[#This Row],[Menge pro Transport (t)]]*Tabelle2[[#This Row],[Transportweg zur Entsorgungsanlage Hin- und Rückweg
(km)]]*Tabelle2[[#This Row],[Emissionsfaktor Transport
(kg CO2 eq/tkm)]]/1000)*Tabelle2[[#This Row],[Anzahl Transporte]],"")</f>
        <v/>
      </c>
      <c r="P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6" s="106" t="str">
        <f>IFERROR(Tabelle2[[#This Row],[Menge
(t/a)]]*Tabelle2[[#This Row],[Emissionsfaktor Behandlung
(t CO2 eq/t)]],"")</f>
        <v/>
      </c>
      <c r="S6" s="107">
        <f>IF(Tabelle2[[#This Row],[Emissionen Behandlung
(t CO2 eq/a)]]="",0,Tabelle2[[#This Row],[Emissionen Behandlung
(t CO2 eq/a)]])+IF(Tabelle2[[#This Row],[Emissionen Transport
(t CO2 eq/a)]]="",0,Tabelle2[[#This Row],[Emissionen Transport
(t CO2 eq/a)]])</f>
        <v>0</v>
      </c>
    </row>
    <row r="7" spans="1:19" ht="31.5" thickTop="1" thickBot="1" x14ac:dyDescent="0.3">
      <c r="A7" s="46" t="s">
        <v>108</v>
      </c>
      <c r="B7" s="47" t="str">
        <f t="shared" si="1"/>
        <v>*</v>
      </c>
      <c r="C7" s="47" t="str">
        <f t="shared" si="0"/>
        <v>gefährlich</v>
      </c>
      <c r="D7" s="48" t="s">
        <v>127</v>
      </c>
      <c r="E7" s="100"/>
      <c r="F7" s="100"/>
      <c r="G7" s="100"/>
      <c r="H7" s="100"/>
      <c r="I7" s="100"/>
      <c r="J7" s="135" t="str">
        <f>IFERROR(Tabelle2[[#This Row],[Menge
(t/a)]]/Tabelle2[[#This Row],[Anzahl Transporte]],"")</f>
        <v/>
      </c>
      <c r="K7" s="100"/>
      <c r="L7" s="100"/>
      <c r="M7" s="75" t="str">
        <f>IFERROR(VLOOKUP(Tabelle2[[#This Row],[Transportmittel]],Emissionsfaktoren!$N$2:$P$11,3,FALSE),"")</f>
        <v/>
      </c>
      <c r="N7" s="50" t="s">
        <v>215</v>
      </c>
      <c r="O7" s="106" t="str">
        <f>IFERROR((Tabelle2[[#This Row],[Menge pro Transport (t)]]*Tabelle2[[#This Row],[Transportweg zur Entsorgungsanlage Hin- und Rückweg
(km)]]*Tabelle2[[#This Row],[Emissionsfaktor Transport
(kg CO2 eq/tkm)]]/1000)*Tabelle2[[#This Row],[Anzahl Transporte]],"")</f>
        <v/>
      </c>
      <c r="P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7" s="106" t="str">
        <f>IFERROR(Tabelle2[[#This Row],[Menge
(t/a)]]*Tabelle2[[#This Row],[Emissionsfaktor Behandlung
(t CO2 eq/t)]],"")</f>
        <v/>
      </c>
      <c r="S7" s="107">
        <f>IF(Tabelle2[[#This Row],[Emissionen Behandlung
(t CO2 eq/a)]]="",0,Tabelle2[[#This Row],[Emissionen Behandlung
(t CO2 eq/a)]])+IF(Tabelle2[[#This Row],[Emissionen Transport
(t CO2 eq/a)]]="",0,Tabelle2[[#This Row],[Emissionen Transport
(t CO2 eq/a)]])</f>
        <v>0</v>
      </c>
    </row>
    <row r="8" spans="1:19" ht="31.5" thickTop="1" thickBot="1" x14ac:dyDescent="0.3">
      <c r="A8" s="46" t="s">
        <v>105</v>
      </c>
      <c r="B8" s="47" t="str">
        <f t="shared" si="1"/>
        <v>*</v>
      </c>
      <c r="C8" s="47" t="str">
        <f t="shared" si="0"/>
        <v>gefährlich</v>
      </c>
      <c r="D8" s="48" t="s">
        <v>149</v>
      </c>
      <c r="E8" s="100"/>
      <c r="F8" s="100"/>
      <c r="G8" s="100"/>
      <c r="H8" s="100"/>
      <c r="I8" s="100"/>
      <c r="J8" s="135" t="str">
        <f>IFERROR(Tabelle2[[#This Row],[Menge
(t/a)]]/Tabelle2[[#This Row],[Anzahl Transporte]],"")</f>
        <v/>
      </c>
      <c r="K8" s="100"/>
      <c r="L8" s="100"/>
      <c r="M8" s="75" t="str">
        <f>IFERROR(VLOOKUP(Tabelle2[[#This Row],[Transportmittel]],Emissionsfaktoren!$N$2:$P$11,3,FALSE),"")</f>
        <v/>
      </c>
      <c r="N8" s="50" t="s">
        <v>215</v>
      </c>
      <c r="O8" s="106" t="str">
        <f>IFERROR((Tabelle2[[#This Row],[Menge pro Transport (t)]]*Tabelle2[[#This Row],[Transportweg zur Entsorgungsanlage Hin- und Rückweg
(km)]]*Tabelle2[[#This Row],[Emissionsfaktor Transport
(kg CO2 eq/tkm)]]/1000)*Tabelle2[[#This Row],[Anzahl Transporte]],"")</f>
        <v/>
      </c>
      <c r="P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8" s="106" t="str">
        <f>IFERROR(Tabelle2[[#This Row],[Menge
(t/a)]]*Tabelle2[[#This Row],[Emissionsfaktor Behandlung
(t CO2 eq/t)]],"")</f>
        <v/>
      </c>
      <c r="S8" s="107">
        <f>IF(Tabelle2[[#This Row],[Emissionen Behandlung
(t CO2 eq/a)]]="",0,Tabelle2[[#This Row],[Emissionen Behandlung
(t CO2 eq/a)]])+IF(Tabelle2[[#This Row],[Emissionen Transport
(t CO2 eq/a)]]="",0,Tabelle2[[#This Row],[Emissionen Transport
(t CO2 eq/a)]])</f>
        <v>0</v>
      </c>
    </row>
    <row r="9" spans="1:19" ht="31.5" thickTop="1" thickBot="1" x14ac:dyDescent="0.3">
      <c r="A9" s="51" t="s">
        <v>109</v>
      </c>
      <c r="B9" s="47" t="str">
        <f t="shared" si="1"/>
        <v>*</v>
      </c>
      <c r="C9" s="47" t="str">
        <f t="shared" si="0"/>
        <v>gefährlich</v>
      </c>
      <c r="D9" s="48" t="s">
        <v>150</v>
      </c>
      <c r="E9" s="100"/>
      <c r="F9" s="100"/>
      <c r="G9" s="100"/>
      <c r="H9" s="100"/>
      <c r="I9" s="100"/>
      <c r="J9" s="135" t="str">
        <f>IFERROR(Tabelle2[[#This Row],[Menge
(t/a)]]/Tabelle2[[#This Row],[Anzahl Transporte]],"")</f>
        <v/>
      </c>
      <c r="K9" s="100"/>
      <c r="L9" s="100"/>
      <c r="M9" s="75" t="str">
        <f>IFERROR(VLOOKUP(Tabelle2[[#This Row],[Transportmittel]],Emissionsfaktoren!$N$2:$P$11,3,FALSE),"")</f>
        <v/>
      </c>
      <c r="N9" s="50" t="s">
        <v>215</v>
      </c>
      <c r="O9" s="106" t="str">
        <f>IFERROR((Tabelle2[[#This Row],[Menge pro Transport (t)]]*Tabelle2[[#This Row],[Transportweg zur Entsorgungsanlage Hin- und Rückweg
(km)]]*Tabelle2[[#This Row],[Emissionsfaktor Transport
(kg CO2 eq/tkm)]]/1000)*Tabelle2[[#This Row],[Anzahl Transporte]],"")</f>
        <v/>
      </c>
      <c r="P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9" s="106" t="str">
        <f>IFERROR(Tabelle2[[#This Row],[Menge
(t/a)]]*Tabelle2[[#This Row],[Emissionsfaktor Behandlung
(t CO2 eq/t)]],"")</f>
        <v/>
      </c>
      <c r="S9" s="107">
        <f>IF(Tabelle2[[#This Row],[Emissionen Behandlung
(t CO2 eq/a)]]="",0,Tabelle2[[#This Row],[Emissionen Behandlung
(t CO2 eq/a)]])+IF(Tabelle2[[#This Row],[Emissionen Transport
(t CO2 eq/a)]]="",0,Tabelle2[[#This Row],[Emissionen Transport
(t CO2 eq/a)]])</f>
        <v>0</v>
      </c>
    </row>
    <row r="10" spans="1:19" ht="31.5" thickTop="1" thickBot="1" x14ac:dyDescent="0.3">
      <c r="A10" s="46">
        <v>101112</v>
      </c>
      <c r="B10" s="47" t="str">
        <f t="shared" si="1"/>
        <v/>
      </c>
      <c r="C10" s="47" t="str">
        <f t="shared" si="0"/>
        <v>nicht gefährlich</v>
      </c>
      <c r="D10" s="48" t="s">
        <v>151</v>
      </c>
      <c r="E10" s="100"/>
      <c r="F10" s="100"/>
      <c r="G10" s="100"/>
      <c r="H10" s="100"/>
      <c r="I10" s="100"/>
      <c r="J10" s="135" t="str">
        <f>IFERROR(Tabelle2[[#This Row],[Menge
(t/a)]]/Tabelle2[[#This Row],[Anzahl Transporte]],"")</f>
        <v/>
      </c>
      <c r="K10" s="100"/>
      <c r="L10" s="100"/>
      <c r="M10" s="75" t="str">
        <f>IFERROR(VLOOKUP(Tabelle2[[#This Row],[Transportmittel]],Emissionsfaktoren!$N$2:$P$11,3,FALSE),"")</f>
        <v/>
      </c>
      <c r="N10" s="50" t="s">
        <v>215</v>
      </c>
      <c r="O10" s="106" t="str">
        <f>IFERROR((Tabelle2[[#This Row],[Menge pro Transport (t)]]*Tabelle2[[#This Row],[Transportweg zur Entsorgungsanlage Hin- und Rückweg
(km)]]*Tabelle2[[#This Row],[Emissionsfaktor Transport
(kg CO2 eq/tkm)]]/1000)*Tabelle2[[#This Row],[Anzahl Transporte]],"")</f>
        <v/>
      </c>
      <c r="P10"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0"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0" s="106" t="str">
        <f>IFERROR(Tabelle2[[#This Row],[Menge
(t/a)]]*Tabelle2[[#This Row],[Emissionsfaktor Behandlung
(t CO2 eq/t)]],"")</f>
        <v/>
      </c>
      <c r="S10" s="107">
        <f>IF(Tabelle2[[#This Row],[Emissionen Behandlung
(t CO2 eq/a)]]="",0,Tabelle2[[#This Row],[Emissionen Behandlung
(t CO2 eq/a)]])+IF(Tabelle2[[#This Row],[Emissionen Transport
(t CO2 eq/a)]]="",0,Tabelle2[[#This Row],[Emissionen Transport
(t CO2 eq/a)]])</f>
        <v>0</v>
      </c>
    </row>
    <row r="11" spans="1:19" ht="31.5" thickTop="1" thickBot="1" x14ac:dyDescent="0.3">
      <c r="A11" s="51" t="s">
        <v>110</v>
      </c>
      <c r="B11" s="47" t="str">
        <f t="shared" si="1"/>
        <v>*</v>
      </c>
      <c r="C11" s="47" t="str">
        <f t="shared" si="0"/>
        <v>gefährlich</v>
      </c>
      <c r="D11" s="48" t="s">
        <v>152</v>
      </c>
      <c r="E11" s="100"/>
      <c r="F11" s="100"/>
      <c r="G11" s="100"/>
      <c r="H11" s="100"/>
      <c r="I11" s="100"/>
      <c r="J11" s="135" t="str">
        <f>IFERROR(Tabelle2[[#This Row],[Menge
(t/a)]]/Tabelle2[[#This Row],[Anzahl Transporte]],"")</f>
        <v/>
      </c>
      <c r="K11" s="100"/>
      <c r="L11" s="100"/>
      <c r="M11" s="75" t="str">
        <f>IFERROR(VLOOKUP(Tabelle2[[#This Row],[Transportmittel]],Emissionsfaktoren!$N$2:$P$11,3,FALSE),"")</f>
        <v/>
      </c>
      <c r="N11" s="50" t="s">
        <v>215</v>
      </c>
      <c r="O11" s="106" t="str">
        <f>IFERROR((Tabelle2[[#This Row],[Menge pro Transport (t)]]*Tabelle2[[#This Row],[Transportweg zur Entsorgungsanlage Hin- und Rückweg
(km)]]*Tabelle2[[#This Row],[Emissionsfaktor Transport
(kg CO2 eq/tkm)]]/1000)*Tabelle2[[#This Row],[Anzahl Transporte]],"")</f>
        <v/>
      </c>
      <c r="P11"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1"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1" s="106" t="str">
        <f>IFERROR(Tabelle2[[#This Row],[Menge
(t/a)]]*Tabelle2[[#This Row],[Emissionsfaktor Behandlung
(t CO2 eq/t)]],"")</f>
        <v/>
      </c>
      <c r="S11" s="107">
        <f>IF(Tabelle2[[#This Row],[Emissionen Behandlung
(t CO2 eq/a)]]="",0,Tabelle2[[#This Row],[Emissionen Behandlung
(t CO2 eq/a)]])+IF(Tabelle2[[#This Row],[Emissionen Transport
(t CO2 eq/a)]]="",0,Tabelle2[[#This Row],[Emissionen Transport
(t CO2 eq/a)]])</f>
        <v>0</v>
      </c>
    </row>
    <row r="12" spans="1:19" ht="31.5" thickTop="1" thickBot="1" x14ac:dyDescent="0.3">
      <c r="A12" s="46">
        <v>120105</v>
      </c>
      <c r="B12" s="47" t="str">
        <f t="shared" si="1"/>
        <v/>
      </c>
      <c r="C12" s="47" t="str">
        <f t="shared" si="0"/>
        <v>nicht gefährlich</v>
      </c>
      <c r="D12" s="48" t="s">
        <v>142</v>
      </c>
      <c r="E12" s="100"/>
      <c r="F12" s="100"/>
      <c r="G12" s="100"/>
      <c r="H12" s="100"/>
      <c r="I12" s="100"/>
      <c r="J12" s="135" t="str">
        <f>IFERROR(Tabelle2[[#This Row],[Menge
(t/a)]]/Tabelle2[[#This Row],[Anzahl Transporte]],"")</f>
        <v/>
      </c>
      <c r="K12" s="100"/>
      <c r="L12" s="100"/>
      <c r="M12" s="75" t="str">
        <f>IFERROR(VLOOKUP(Tabelle2[[#This Row],[Transportmittel]],Emissionsfaktoren!$N$2:$P$11,3,FALSE),"")</f>
        <v/>
      </c>
      <c r="N12" s="50" t="s">
        <v>215</v>
      </c>
      <c r="O12" s="106" t="str">
        <f>IFERROR((Tabelle2[[#This Row],[Menge pro Transport (t)]]*Tabelle2[[#This Row],[Transportweg zur Entsorgungsanlage Hin- und Rückweg
(km)]]*Tabelle2[[#This Row],[Emissionsfaktor Transport
(kg CO2 eq/tkm)]]/1000)*Tabelle2[[#This Row],[Anzahl Transporte]],"")</f>
        <v/>
      </c>
      <c r="P12"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2"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2" s="106" t="str">
        <f>IFERROR(Tabelle2[[#This Row],[Menge
(t/a)]]*Tabelle2[[#This Row],[Emissionsfaktor Behandlung
(t CO2 eq/t)]],"")</f>
        <v/>
      </c>
      <c r="S12" s="107">
        <f>IF(Tabelle2[[#This Row],[Emissionen Behandlung
(t CO2 eq/a)]]="",0,Tabelle2[[#This Row],[Emissionen Behandlung
(t CO2 eq/a)]])+IF(Tabelle2[[#This Row],[Emissionen Transport
(t CO2 eq/a)]]="",0,Tabelle2[[#This Row],[Emissionen Transport
(t CO2 eq/a)]])</f>
        <v>0</v>
      </c>
    </row>
    <row r="13" spans="1:19" ht="31.5" thickTop="1" thickBot="1" x14ac:dyDescent="0.3">
      <c r="A13" s="51" t="s">
        <v>102</v>
      </c>
      <c r="B13" s="47" t="str">
        <f t="shared" si="1"/>
        <v>*</v>
      </c>
      <c r="C13" s="47" t="str">
        <f t="shared" si="0"/>
        <v>gefährlich</v>
      </c>
      <c r="D13" s="48" t="s">
        <v>153</v>
      </c>
      <c r="E13" s="100"/>
      <c r="F13" s="100"/>
      <c r="G13" s="100"/>
      <c r="H13" s="100"/>
      <c r="I13" s="100"/>
      <c r="J13" s="135" t="str">
        <f>IFERROR(Tabelle2[[#This Row],[Menge
(t/a)]]/Tabelle2[[#This Row],[Anzahl Transporte]],"")</f>
        <v/>
      </c>
      <c r="K13" s="100"/>
      <c r="L13" s="100"/>
      <c r="M13" s="75" t="str">
        <f>IFERROR(VLOOKUP(Tabelle2[[#This Row],[Transportmittel]],Emissionsfaktoren!$N$2:$P$11,3,FALSE),"")</f>
        <v/>
      </c>
      <c r="N13" s="50" t="s">
        <v>215</v>
      </c>
      <c r="O13" s="106" t="str">
        <f>IFERROR((Tabelle2[[#This Row],[Menge pro Transport (t)]]*Tabelle2[[#This Row],[Transportweg zur Entsorgungsanlage Hin- und Rückweg
(km)]]*Tabelle2[[#This Row],[Emissionsfaktor Transport
(kg CO2 eq/tkm)]]/1000)*Tabelle2[[#This Row],[Anzahl Transporte]],"")</f>
        <v/>
      </c>
      <c r="P13"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3"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3" s="106" t="str">
        <f>IFERROR(Tabelle2[[#This Row],[Menge
(t/a)]]*Tabelle2[[#This Row],[Emissionsfaktor Behandlung
(t CO2 eq/t)]],"")</f>
        <v/>
      </c>
      <c r="S13" s="107">
        <f>IF(Tabelle2[[#This Row],[Emissionen Behandlung
(t CO2 eq/a)]]="",0,Tabelle2[[#This Row],[Emissionen Behandlung
(t CO2 eq/a)]])+IF(Tabelle2[[#This Row],[Emissionen Transport
(t CO2 eq/a)]]="",0,Tabelle2[[#This Row],[Emissionen Transport
(t CO2 eq/a)]])</f>
        <v>0</v>
      </c>
    </row>
    <row r="14" spans="1:19" ht="31.5" thickTop="1" thickBot="1" x14ac:dyDescent="0.3">
      <c r="A14" s="46" t="s">
        <v>103</v>
      </c>
      <c r="B14" s="47" t="str">
        <f t="shared" si="1"/>
        <v>*</v>
      </c>
      <c r="C14" s="47" t="str">
        <f t="shared" si="0"/>
        <v>gefährlich</v>
      </c>
      <c r="D14" s="48" t="s">
        <v>147</v>
      </c>
      <c r="E14" s="100"/>
      <c r="F14" s="100"/>
      <c r="G14" s="100"/>
      <c r="H14" s="100"/>
      <c r="I14" s="100"/>
      <c r="J14" s="135" t="str">
        <f>IFERROR(Tabelle2[[#This Row],[Menge
(t/a)]]/Tabelle2[[#This Row],[Anzahl Transporte]],"")</f>
        <v/>
      </c>
      <c r="K14" s="100"/>
      <c r="L14" s="100"/>
      <c r="M14" s="75" t="str">
        <f>IFERROR(VLOOKUP(Tabelle2[[#This Row],[Transportmittel]],Emissionsfaktoren!$N$2:$P$11,3,FALSE),"")</f>
        <v/>
      </c>
      <c r="N14" s="50" t="s">
        <v>215</v>
      </c>
      <c r="O14" s="106" t="str">
        <f>IFERROR((Tabelle2[[#This Row],[Menge pro Transport (t)]]*Tabelle2[[#This Row],[Transportweg zur Entsorgungsanlage Hin- und Rückweg
(km)]]*Tabelle2[[#This Row],[Emissionsfaktor Transport
(kg CO2 eq/tkm)]]/1000)*Tabelle2[[#This Row],[Anzahl Transporte]],"")</f>
        <v/>
      </c>
      <c r="P14"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4"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4" s="106" t="str">
        <f>IFERROR(Tabelle2[[#This Row],[Menge
(t/a)]]*Tabelle2[[#This Row],[Emissionsfaktor Behandlung
(t CO2 eq/t)]],"")</f>
        <v/>
      </c>
      <c r="S14" s="107">
        <f>IF(Tabelle2[[#This Row],[Emissionen Behandlung
(t CO2 eq/a)]]="",0,Tabelle2[[#This Row],[Emissionen Behandlung
(t CO2 eq/a)]])+IF(Tabelle2[[#This Row],[Emissionen Transport
(t CO2 eq/a)]]="",0,Tabelle2[[#This Row],[Emissionen Transport
(t CO2 eq/a)]])</f>
        <v>0</v>
      </c>
    </row>
    <row r="15" spans="1:19" ht="31.5" thickTop="1" thickBot="1" x14ac:dyDescent="0.3">
      <c r="A15" s="52" t="s">
        <v>104</v>
      </c>
      <c r="B15" s="47" t="str">
        <f t="shared" si="1"/>
        <v>*</v>
      </c>
      <c r="C15" s="47" t="str">
        <f t="shared" si="0"/>
        <v>gefährlich</v>
      </c>
      <c r="D15" s="48" t="s">
        <v>143</v>
      </c>
      <c r="E15" s="100"/>
      <c r="F15" s="100"/>
      <c r="G15" s="100"/>
      <c r="H15" s="100"/>
      <c r="I15" s="100"/>
      <c r="J15" s="135" t="str">
        <f>IFERROR(Tabelle2[[#This Row],[Menge
(t/a)]]/Tabelle2[[#This Row],[Anzahl Transporte]],"")</f>
        <v/>
      </c>
      <c r="K15" s="100"/>
      <c r="L15" s="100"/>
      <c r="M15" s="75" t="str">
        <f>IFERROR(VLOOKUP(Tabelle2[[#This Row],[Transportmittel]],Emissionsfaktoren!$N$2:$P$11,3,FALSE),"")</f>
        <v/>
      </c>
      <c r="N15" s="50" t="s">
        <v>215</v>
      </c>
      <c r="O15" s="106" t="str">
        <f>IFERROR((Tabelle2[[#This Row],[Menge pro Transport (t)]]*Tabelle2[[#This Row],[Transportweg zur Entsorgungsanlage Hin- und Rückweg
(km)]]*Tabelle2[[#This Row],[Emissionsfaktor Transport
(kg CO2 eq/tkm)]]/1000)*Tabelle2[[#This Row],[Anzahl Transporte]],"")</f>
        <v/>
      </c>
      <c r="P15"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5"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5" s="106" t="str">
        <f>IFERROR(Tabelle2[[#This Row],[Menge
(t/a)]]*Tabelle2[[#This Row],[Emissionsfaktor Behandlung
(t CO2 eq/t)]],"")</f>
        <v/>
      </c>
      <c r="S15" s="107">
        <f>IF(Tabelle2[[#This Row],[Emissionen Behandlung
(t CO2 eq/a)]]="",0,Tabelle2[[#This Row],[Emissionen Behandlung
(t CO2 eq/a)]])+IF(Tabelle2[[#This Row],[Emissionen Transport
(t CO2 eq/a)]]="",0,Tabelle2[[#This Row],[Emissionen Transport
(t CO2 eq/a)]])</f>
        <v>0</v>
      </c>
    </row>
    <row r="16" spans="1:19" ht="31.5" thickTop="1" thickBot="1" x14ac:dyDescent="0.3">
      <c r="A16" s="52" t="s">
        <v>89</v>
      </c>
      <c r="B16" s="47" t="str">
        <f t="shared" si="1"/>
        <v>*</v>
      </c>
      <c r="C16" s="47" t="str">
        <f t="shared" si="0"/>
        <v>gefährlich</v>
      </c>
      <c r="D16" s="48" t="s">
        <v>154</v>
      </c>
      <c r="E16" s="100"/>
      <c r="F16" s="100"/>
      <c r="G16" s="100"/>
      <c r="H16" s="100"/>
      <c r="I16" s="100"/>
      <c r="J16" s="135" t="str">
        <f>IFERROR(Tabelle2[[#This Row],[Menge
(t/a)]]/Tabelle2[[#This Row],[Anzahl Transporte]],"")</f>
        <v/>
      </c>
      <c r="K16" s="100"/>
      <c r="L16" s="100"/>
      <c r="M16" s="75" t="str">
        <f>IFERROR(VLOOKUP(Tabelle2[[#This Row],[Transportmittel]],Emissionsfaktoren!$N$2:$P$11,3,FALSE),"")</f>
        <v/>
      </c>
      <c r="N16" s="50" t="s">
        <v>215</v>
      </c>
      <c r="O16" s="106" t="str">
        <f>IFERROR((Tabelle2[[#This Row],[Menge pro Transport (t)]]*Tabelle2[[#This Row],[Transportweg zur Entsorgungsanlage Hin- und Rückweg
(km)]]*Tabelle2[[#This Row],[Emissionsfaktor Transport
(kg CO2 eq/tkm)]]/1000)*Tabelle2[[#This Row],[Anzahl Transporte]],"")</f>
        <v/>
      </c>
      <c r="P1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6" s="106" t="str">
        <f>IFERROR(Tabelle2[[#This Row],[Menge
(t/a)]]*Tabelle2[[#This Row],[Emissionsfaktor Behandlung
(t CO2 eq/t)]],"")</f>
        <v/>
      </c>
      <c r="S16" s="107">
        <f>IF(Tabelle2[[#This Row],[Emissionen Behandlung
(t CO2 eq/a)]]="",0,Tabelle2[[#This Row],[Emissionen Behandlung
(t CO2 eq/a)]])+IF(Tabelle2[[#This Row],[Emissionen Transport
(t CO2 eq/a)]]="",0,Tabelle2[[#This Row],[Emissionen Transport
(t CO2 eq/a)]])</f>
        <v>0</v>
      </c>
    </row>
    <row r="17" spans="1:19" ht="31.5" thickTop="1" thickBot="1" x14ac:dyDescent="0.3">
      <c r="A17" s="52" t="s">
        <v>106</v>
      </c>
      <c r="B17" s="47" t="str">
        <f t="shared" si="1"/>
        <v>*</v>
      </c>
      <c r="C17" s="47" t="str">
        <f t="shared" si="0"/>
        <v>gefährlich</v>
      </c>
      <c r="D17" s="48" t="s">
        <v>144</v>
      </c>
      <c r="E17" s="100"/>
      <c r="F17" s="100"/>
      <c r="G17" s="100"/>
      <c r="H17" s="100"/>
      <c r="I17" s="100"/>
      <c r="J17" s="135" t="str">
        <f>IFERROR(Tabelle2[[#This Row],[Menge
(t/a)]]/Tabelle2[[#This Row],[Anzahl Transporte]],"")</f>
        <v/>
      </c>
      <c r="K17" s="100"/>
      <c r="L17" s="100"/>
      <c r="M17" s="75" t="str">
        <f>IFERROR(VLOOKUP(Tabelle2[[#This Row],[Transportmittel]],Emissionsfaktoren!$N$2:$P$11,3,FALSE),"")</f>
        <v/>
      </c>
      <c r="N17" s="50" t="s">
        <v>215</v>
      </c>
      <c r="O17" s="106" t="str">
        <f>IFERROR((Tabelle2[[#This Row],[Menge pro Transport (t)]]*Tabelle2[[#This Row],[Transportweg zur Entsorgungsanlage Hin- und Rückweg
(km)]]*Tabelle2[[#This Row],[Emissionsfaktor Transport
(kg CO2 eq/tkm)]]/1000)*Tabelle2[[#This Row],[Anzahl Transporte]],"")</f>
        <v/>
      </c>
      <c r="P1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7" s="106" t="str">
        <f>IFERROR(Tabelle2[[#This Row],[Menge
(t/a)]]*Tabelle2[[#This Row],[Emissionsfaktor Behandlung
(t CO2 eq/t)]],"")</f>
        <v/>
      </c>
      <c r="S17" s="107">
        <f>IF(Tabelle2[[#This Row],[Emissionen Behandlung
(t CO2 eq/a)]]="",0,Tabelle2[[#This Row],[Emissionen Behandlung
(t CO2 eq/a)]])+IF(Tabelle2[[#This Row],[Emissionen Transport
(t CO2 eq/a)]]="",0,Tabelle2[[#This Row],[Emissionen Transport
(t CO2 eq/a)]])</f>
        <v>0</v>
      </c>
    </row>
    <row r="18" spans="1:19" ht="31.5" thickTop="1" thickBot="1" x14ac:dyDescent="0.3">
      <c r="A18" s="52" t="s">
        <v>111</v>
      </c>
      <c r="B18" s="47" t="str">
        <f t="shared" si="1"/>
        <v>*</v>
      </c>
      <c r="C18" s="47" t="str">
        <f t="shared" si="0"/>
        <v>gefährlich</v>
      </c>
      <c r="D18" s="48" t="s">
        <v>128</v>
      </c>
      <c r="E18" s="100"/>
      <c r="F18" s="100"/>
      <c r="G18" s="100"/>
      <c r="H18" s="100"/>
      <c r="I18" s="100"/>
      <c r="J18" s="135" t="str">
        <f>IFERROR(Tabelle2[[#This Row],[Menge
(t/a)]]/Tabelle2[[#This Row],[Anzahl Transporte]],"")</f>
        <v/>
      </c>
      <c r="K18" s="100"/>
      <c r="L18" s="100"/>
      <c r="M18" s="75" t="str">
        <f>IFERROR(VLOOKUP(Tabelle2[[#This Row],[Transportmittel]],Emissionsfaktoren!$N$2:$P$11,3,FALSE),"")</f>
        <v/>
      </c>
      <c r="N18" s="50" t="s">
        <v>215</v>
      </c>
      <c r="O18" s="106" t="str">
        <f>IFERROR((Tabelle2[[#This Row],[Menge pro Transport (t)]]*Tabelle2[[#This Row],[Transportweg zur Entsorgungsanlage Hin- und Rückweg
(km)]]*Tabelle2[[#This Row],[Emissionsfaktor Transport
(kg CO2 eq/tkm)]]/1000)*Tabelle2[[#This Row],[Anzahl Transporte]],"")</f>
        <v/>
      </c>
      <c r="P1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8" s="106" t="str">
        <f>IFERROR(Tabelle2[[#This Row],[Menge
(t/a)]]*Tabelle2[[#This Row],[Emissionsfaktor Behandlung
(t CO2 eq/t)]],"")</f>
        <v/>
      </c>
      <c r="S18" s="107">
        <f>IF(Tabelle2[[#This Row],[Emissionen Behandlung
(t CO2 eq/a)]]="",0,Tabelle2[[#This Row],[Emissionen Behandlung
(t CO2 eq/a)]])+IF(Tabelle2[[#This Row],[Emissionen Transport
(t CO2 eq/a)]]="",0,Tabelle2[[#This Row],[Emissionen Transport
(t CO2 eq/a)]])</f>
        <v>0</v>
      </c>
    </row>
    <row r="19" spans="1:19" ht="31.5" thickTop="1" thickBot="1" x14ac:dyDescent="0.3">
      <c r="A19" s="52">
        <v>150101</v>
      </c>
      <c r="B19" s="47" t="str">
        <f t="shared" si="1"/>
        <v/>
      </c>
      <c r="C19" s="47" t="str">
        <f t="shared" si="0"/>
        <v>nicht gefährlich</v>
      </c>
      <c r="D19" s="48" t="s">
        <v>155</v>
      </c>
      <c r="E19" s="100"/>
      <c r="F19" s="100"/>
      <c r="G19" s="100"/>
      <c r="H19" s="100"/>
      <c r="I19" s="100"/>
      <c r="J19" s="135" t="str">
        <f>IFERROR(Tabelle2[[#This Row],[Menge
(t/a)]]/Tabelle2[[#This Row],[Anzahl Transporte]],"")</f>
        <v/>
      </c>
      <c r="K19" s="100"/>
      <c r="L19" s="100"/>
      <c r="M19" s="75" t="str">
        <f>IFERROR(VLOOKUP(Tabelle2[[#This Row],[Transportmittel]],Emissionsfaktoren!$N$2:$P$11,3,FALSE),"")</f>
        <v/>
      </c>
      <c r="N19" s="50" t="s">
        <v>215</v>
      </c>
      <c r="O19" s="106" t="str">
        <f>IFERROR((Tabelle2[[#This Row],[Menge pro Transport (t)]]*Tabelle2[[#This Row],[Transportweg zur Entsorgungsanlage Hin- und Rückweg
(km)]]*Tabelle2[[#This Row],[Emissionsfaktor Transport
(kg CO2 eq/tkm)]]/1000)*Tabelle2[[#This Row],[Anzahl Transporte]],"")</f>
        <v/>
      </c>
      <c r="P1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1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19" s="106" t="str">
        <f>IFERROR(Tabelle2[[#This Row],[Menge
(t/a)]]*Tabelle2[[#This Row],[Emissionsfaktor Behandlung
(t CO2 eq/t)]],"")</f>
        <v/>
      </c>
      <c r="S19" s="107">
        <f>IF(Tabelle2[[#This Row],[Emissionen Behandlung
(t CO2 eq/a)]]="",0,Tabelle2[[#This Row],[Emissionen Behandlung
(t CO2 eq/a)]])+IF(Tabelle2[[#This Row],[Emissionen Transport
(t CO2 eq/a)]]="",0,Tabelle2[[#This Row],[Emissionen Transport
(t CO2 eq/a)]])</f>
        <v>0</v>
      </c>
    </row>
    <row r="20" spans="1:19" ht="31.5" thickTop="1" thickBot="1" x14ac:dyDescent="0.3">
      <c r="A20" s="52">
        <v>150102</v>
      </c>
      <c r="B20" s="47" t="str">
        <f t="shared" si="1"/>
        <v/>
      </c>
      <c r="C20" s="47" t="str">
        <f t="shared" si="0"/>
        <v>nicht gefährlich</v>
      </c>
      <c r="D20" s="48" t="s">
        <v>182</v>
      </c>
      <c r="E20" s="100"/>
      <c r="F20" s="100"/>
      <c r="G20" s="100"/>
      <c r="H20" s="100"/>
      <c r="I20" s="100"/>
      <c r="J20" s="135" t="str">
        <f>IFERROR(Tabelle2[[#This Row],[Menge
(t/a)]]/Tabelle2[[#This Row],[Anzahl Transporte]],"")</f>
        <v/>
      </c>
      <c r="K20" s="100"/>
      <c r="L20" s="100"/>
      <c r="M20" s="75" t="str">
        <f>IFERROR(VLOOKUP(Tabelle2[[#This Row],[Transportmittel]],Emissionsfaktoren!$N$2:$P$11,3,FALSE),"")</f>
        <v/>
      </c>
      <c r="N20" s="50" t="s">
        <v>215</v>
      </c>
      <c r="O20" s="106" t="str">
        <f>IFERROR((Tabelle2[[#This Row],[Menge pro Transport (t)]]*Tabelle2[[#This Row],[Transportweg zur Entsorgungsanlage Hin- und Rückweg
(km)]]*Tabelle2[[#This Row],[Emissionsfaktor Transport
(kg CO2 eq/tkm)]]/1000)*Tabelle2[[#This Row],[Anzahl Transporte]],"")</f>
        <v/>
      </c>
      <c r="P20"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0"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0" s="106" t="str">
        <f>IFERROR(Tabelle2[[#This Row],[Menge
(t/a)]]*Tabelle2[[#This Row],[Emissionsfaktor Behandlung
(t CO2 eq/t)]],"")</f>
        <v/>
      </c>
      <c r="S20" s="107">
        <f>IF(Tabelle2[[#This Row],[Emissionen Behandlung
(t CO2 eq/a)]]="",0,Tabelle2[[#This Row],[Emissionen Behandlung
(t CO2 eq/a)]])+IF(Tabelle2[[#This Row],[Emissionen Transport
(t CO2 eq/a)]]="",0,Tabelle2[[#This Row],[Emissionen Transport
(t CO2 eq/a)]])</f>
        <v>0</v>
      </c>
    </row>
    <row r="21" spans="1:19" ht="31.5" thickTop="1" thickBot="1" x14ac:dyDescent="0.3">
      <c r="A21" s="52">
        <v>150106</v>
      </c>
      <c r="B21" s="47" t="str">
        <f t="shared" si="1"/>
        <v/>
      </c>
      <c r="C21" s="47" t="str">
        <f t="shared" si="0"/>
        <v>nicht gefährlich</v>
      </c>
      <c r="D21" s="48" t="s">
        <v>156</v>
      </c>
      <c r="E21" s="100"/>
      <c r="F21" s="100"/>
      <c r="G21" s="100"/>
      <c r="H21" s="100"/>
      <c r="I21" s="100"/>
      <c r="J21" s="135" t="str">
        <f>IFERROR(Tabelle2[[#This Row],[Menge
(t/a)]]/Tabelle2[[#This Row],[Anzahl Transporte]],"")</f>
        <v/>
      </c>
      <c r="K21" s="100"/>
      <c r="L21" s="100"/>
      <c r="M21" s="75" t="str">
        <f>IFERROR(VLOOKUP(Tabelle2[[#This Row],[Transportmittel]],Emissionsfaktoren!$N$2:$P$11,3,FALSE),"")</f>
        <v/>
      </c>
      <c r="N21" s="50" t="s">
        <v>215</v>
      </c>
      <c r="O21" s="106" t="str">
        <f>IFERROR((Tabelle2[[#This Row],[Menge pro Transport (t)]]*Tabelle2[[#This Row],[Transportweg zur Entsorgungsanlage Hin- und Rückweg
(km)]]*Tabelle2[[#This Row],[Emissionsfaktor Transport
(kg CO2 eq/tkm)]]/1000)*Tabelle2[[#This Row],[Anzahl Transporte]],"")</f>
        <v/>
      </c>
      <c r="P21"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1"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1" s="106" t="str">
        <f>IFERROR(Tabelle2[[#This Row],[Menge
(t/a)]]*Tabelle2[[#This Row],[Emissionsfaktor Behandlung
(t CO2 eq/t)]],"")</f>
        <v/>
      </c>
      <c r="S21" s="107">
        <f>IF(Tabelle2[[#This Row],[Emissionen Behandlung
(t CO2 eq/a)]]="",0,Tabelle2[[#This Row],[Emissionen Behandlung
(t CO2 eq/a)]])+IF(Tabelle2[[#This Row],[Emissionen Transport
(t CO2 eq/a)]]="",0,Tabelle2[[#This Row],[Emissionen Transport
(t CO2 eq/a)]])</f>
        <v>0</v>
      </c>
    </row>
    <row r="22" spans="1:19" ht="31.5" thickTop="1" thickBot="1" x14ac:dyDescent="0.3">
      <c r="A22" s="51" t="s">
        <v>90</v>
      </c>
      <c r="B22" s="47" t="str">
        <f t="shared" si="1"/>
        <v>*</v>
      </c>
      <c r="C22" s="47" t="str">
        <f t="shared" si="0"/>
        <v>gefährlich</v>
      </c>
      <c r="D22" s="48" t="s">
        <v>157</v>
      </c>
      <c r="E22" s="100"/>
      <c r="F22" s="100"/>
      <c r="G22" s="100"/>
      <c r="H22" s="100"/>
      <c r="I22" s="100"/>
      <c r="J22" s="135" t="str">
        <f>IFERROR(Tabelle2[[#This Row],[Menge
(t/a)]]/Tabelle2[[#This Row],[Anzahl Transporte]],"")</f>
        <v/>
      </c>
      <c r="K22" s="100"/>
      <c r="L22" s="100"/>
      <c r="M22" s="75" t="str">
        <f>IFERROR(VLOOKUP(Tabelle2[[#This Row],[Transportmittel]],Emissionsfaktoren!$N$2:$P$11,3,FALSE),"")</f>
        <v/>
      </c>
      <c r="N22" s="50" t="s">
        <v>215</v>
      </c>
      <c r="O22" s="106" t="str">
        <f>IFERROR((Tabelle2[[#This Row],[Menge pro Transport (t)]]*Tabelle2[[#This Row],[Transportweg zur Entsorgungsanlage Hin- und Rückweg
(km)]]*Tabelle2[[#This Row],[Emissionsfaktor Transport
(kg CO2 eq/tkm)]]/1000)*Tabelle2[[#This Row],[Anzahl Transporte]],"")</f>
        <v/>
      </c>
      <c r="P22"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2"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2" s="106" t="str">
        <f>IFERROR(Tabelle2[[#This Row],[Menge
(t/a)]]*Tabelle2[[#This Row],[Emissionsfaktor Behandlung
(t CO2 eq/t)]],"")</f>
        <v/>
      </c>
      <c r="S22" s="107">
        <f>IF(Tabelle2[[#This Row],[Emissionen Behandlung
(t CO2 eq/a)]]="",0,Tabelle2[[#This Row],[Emissionen Behandlung
(t CO2 eq/a)]])+IF(Tabelle2[[#This Row],[Emissionen Transport
(t CO2 eq/a)]]="",0,Tabelle2[[#This Row],[Emissionen Transport
(t CO2 eq/a)]])</f>
        <v>0</v>
      </c>
    </row>
    <row r="23" spans="1:19" ht="31.5" thickTop="1" thickBot="1" x14ac:dyDescent="0.3">
      <c r="A23" s="52" t="s">
        <v>112</v>
      </c>
      <c r="B23" s="47" t="str">
        <f t="shared" si="1"/>
        <v>*</v>
      </c>
      <c r="C23" s="47" t="str">
        <f t="shared" si="0"/>
        <v>gefährlich</v>
      </c>
      <c r="D23" s="48" t="s">
        <v>158</v>
      </c>
      <c r="E23" s="100"/>
      <c r="F23" s="100"/>
      <c r="G23" s="100"/>
      <c r="H23" s="100"/>
      <c r="I23" s="100"/>
      <c r="J23" s="135" t="str">
        <f>IFERROR(Tabelle2[[#This Row],[Menge
(t/a)]]/Tabelle2[[#This Row],[Anzahl Transporte]],"")</f>
        <v/>
      </c>
      <c r="K23" s="100"/>
      <c r="L23" s="100"/>
      <c r="M23" s="75" t="str">
        <f>IFERROR(VLOOKUP(Tabelle2[[#This Row],[Transportmittel]],Emissionsfaktoren!$N$2:$P$11,3,FALSE),"")</f>
        <v/>
      </c>
      <c r="N23" s="50" t="s">
        <v>215</v>
      </c>
      <c r="O23" s="106" t="str">
        <f>IFERROR((Tabelle2[[#This Row],[Menge pro Transport (t)]]*Tabelle2[[#This Row],[Transportweg zur Entsorgungsanlage Hin- und Rückweg
(km)]]*Tabelle2[[#This Row],[Emissionsfaktor Transport
(kg CO2 eq/tkm)]]/1000)*Tabelle2[[#This Row],[Anzahl Transporte]],"")</f>
        <v/>
      </c>
      <c r="P23"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3"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3" s="106" t="str">
        <f>IFERROR(Tabelle2[[#This Row],[Menge
(t/a)]]*Tabelle2[[#This Row],[Emissionsfaktor Behandlung
(t CO2 eq/t)]],"")</f>
        <v/>
      </c>
      <c r="S23" s="107">
        <f>IF(Tabelle2[[#This Row],[Emissionen Behandlung
(t CO2 eq/a)]]="",0,Tabelle2[[#This Row],[Emissionen Behandlung
(t CO2 eq/a)]])+IF(Tabelle2[[#This Row],[Emissionen Transport
(t CO2 eq/a)]]="",0,Tabelle2[[#This Row],[Emissionen Transport
(t CO2 eq/a)]])</f>
        <v>0</v>
      </c>
    </row>
    <row r="24" spans="1:19" ht="31.5" thickTop="1" thickBot="1" x14ac:dyDescent="0.3">
      <c r="A24" s="52" t="s">
        <v>91</v>
      </c>
      <c r="B24" s="47" t="str">
        <f t="shared" si="1"/>
        <v>*</v>
      </c>
      <c r="C24" s="47" t="str">
        <f t="shared" si="0"/>
        <v>gefährlich</v>
      </c>
      <c r="D24" s="48" t="s">
        <v>159</v>
      </c>
      <c r="E24" s="100"/>
      <c r="F24" s="100"/>
      <c r="G24" s="100"/>
      <c r="H24" s="100"/>
      <c r="I24" s="100"/>
      <c r="J24" s="135" t="str">
        <f>IFERROR(Tabelle2[[#This Row],[Menge
(t/a)]]/Tabelle2[[#This Row],[Anzahl Transporte]],"")</f>
        <v/>
      </c>
      <c r="K24" s="100"/>
      <c r="L24" s="100"/>
      <c r="M24" s="75" t="str">
        <f>IFERROR(VLOOKUP(Tabelle2[[#This Row],[Transportmittel]],Emissionsfaktoren!$N$2:$P$11,3,FALSE),"")</f>
        <v/>
      </c>
      <c r="N24" s="50" t="s">
        <v>215</v>
      </c>
      <c r="O24" s="106" t="str">
        <f>IFERROR((Tabelle2[[#This Row],[Menge pro Transport (t)]]*Tabelle2[[#This Row],[Transportweg zur Entsorgungsanlage Hin- und Rückweg
(km)]]*Tabelle2[[#This Row],[Emissionsfaktor Transport
(kg CO2 eq/tkm)]]/1000)*Tabelle2[[#This Row],[Anzahl Transporte]],"")</f>
        <v/>
      </c>
      <c r="P24"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4"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4" s="106" t="str">
        <f>IFERROR(Tabelle2[[#This Row],[Menge
(t/a)]]*Tabelle2[[#This Row],[Emissionsfaktor Behandlung
(t CO2 eq/t)]],"")</f>
        <v/>
      </c>
      <c r="S24" s="107">
        <f>IF(Tabelle2[[#This Row],[Emissionen Behandlung
(t CO2 eq/a)]]="",0,Tabelle2[[#This Row],[Emissionen Behandlung
(t CO2 eq/a)]])+IF(Tabelle2[[#This Row],[Emissionen Transport
(t CO2 eq/a)]]="",0,Tabelle2[[#This Row],[Emissionen Transport
(t CO2 eq/a)]])</f>
        <v>0</v>
      </c>
    </row>
    <row r="25" spans="1:19" ht="31.5" thickTop="1" thickBot="1" x14ac:dyDescent="0.3">
      <c r="A25" s="51">
        <v>160103</v>
      </c>
      <c r="B25" s="47" t="str">
        <f t="shared" si="1"/>
        <v/>
      </c>
      <c r="C25" s="47" t="str">
        <f t="shared" si="0"/>
        <v>nicht gefährlich</v>
      </c>
      <c r="D25" s="48" t="s">
        <v>183</v>
      </c>
      <c r="E25" s="100"/>
      <c r="F25" s="100"/>
      <c r="G25" s="100"/>
      <c r="H25" s="100"/>
      <c r="I25" s="100"/>
      <c r="J25" s="135" t="str">
        <f>IFERROR(Tabelle2[[#This Row],[Menge
(t/a)]]/Tabelle2[[#This Row],[Anzahl Transporte]],"")</f>
        <v/>
      </c>
      <c r="K25" s="100"/>
      <c r="L25" s="100"/>
      <c r="M25" s="75" t="str">
        <f>IFERROR(VLOOKUP(Tabelle2[[#This Row],[Transportmittel]],Emissionsfaktoren!$N$2:$P$11,3,FALSE),"")</f>
        <v/>
      </c>
      <c r="N25" s="50" t="s">
        <v>215</v>
      </c>
      <c r="O25" s="106" t="str">
        <f>IFERROR((Tabelle2[[#This Row],[Menge pro Transport (t)]]*Tabelle2[[#This Row],[Transportweg zur Entsorgungsanlage Hin- und Rückweg
(km)]]*Tabelle2[[#This Row],[Emissionsfaktor Transport
(kg CO2 eq/tkm)]]/1000)*Tabelle2[[#This Row],[Anzahl Transporte]],"")</f>
        <v/>
      </c>
      <c r="P25"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5"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5" s="106" t="str">
        <f>IFERROR(Tabelle2[[#This Row],[Menge
(t/a)]]*Tabelle2[[#This Row],[Emissionsfaktor Behandlung
(t CO2 eq/t)]],"")</f>
        <v/>
      </c>
      <c r="S25" s="107">
        <f>IF(Tabelle2[[#This Row],[Emissionen Behandlung
(t CO2 eq/a)]]="",0,Tabelle2[[#This Row],[Emissionen Behandlung
(t CO2 eq/a)]])+IF(Tabelle2[[#This Row],[Emissionen Transport
(t CO2 eq/a)]]="",0,Tabelle2[[#This Row],[Emissionen Transport
(t CO2 eq/a)]])</f>
        <v>0</v>
      </c>
    </row>
    <row r="26" spans="1:19" ht="31.5" thickTop="1" thickBot="1" x14ac:dyDescent="0.3">
      <c r="A26" s="52" t="s">
        <v>113</v>
      </c>
      <c r="B26" s="47" t="str">
        <f t="shared" si="1"/>
        <v>*</v>
      </c>
      <c r="C26" s="47" t="str">
        <f t="shared" si="0"/>
        <v>gefährlich</v>
      </c>
      <c r="D26" s="48" t="s">
        <v>161</v>
      </c>
      <c r="E26" s="100"/>
      <c r="F26" s="100"/>
      <c r="G26" s="100"/>
      <c r="H26" s="100"/>
      <c r="I26" s="100"/>
      <c r="J26" s="135" t="str">
        <f>IFERROR(Tabelle2[[#This Row],[Menge
(t/a)]]/Tabelle2[[#This Row],[Anzahl Transporte]],"")</f>
        <v/>
      </c>
      <c r="K26" s="100"/>
      <c r="L26" s="100"/>
      <c r="M26" s="75" t="str">
        <f>IFERROR(VLOOKUP(Tabelle2[[#This Row],[Transportmittel]],Emissionsfaktoren!$N$2:$P$11,3,FALSE),"")</f>
        <v/>
      </c>
      <c r="N26" s="50" t="s">
        <v>215</v>
      </c>
      <c r="O26" s="106" t="str">
        <f>IFERROR((Tabelle2[[#This Row],[Menge pro Transport (t)]]*Tabelle2[[#This Row],[Transportweg zur Entsorgungsanlage Hin- und Rückweg
(km)]]*Tabelle2[[#This Row],[Emissionsfaktor Transport
(kg CO2 eq/tkm)]]/1000)*Tabelle2[[#This Row],[Anzahl Transporte]],"")</f>
        <v/>
      </c>
      <c r="P2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6" s="106" t="str">
        <f>IFERROR(Tabelle2[[#This Row],[Menge
(t/a)]]*Tabelle2[[#This Row],[Emissionsfaktor Behandlung
(t CO2 eq/t)]],"")</f>
        <v/>
      </c>
      <c r="S26" s="107">
        <f>IF(Tabelle2[[#This Row],[Emissionen Behandlung
(t CO2 eq/a)]]="",0,Tabelle2[[#This Row],[Emissionen Behandlung
(t CO2 eq/a)]])+IF(Tabelle2[[#This Row],[Emissionen Transport
(t CO2 eq/a)]]="",0,Tabelle2[[#This Row],[Emissionen Transport
(t CO2 eq/a)]])</f>
        <v>0</v>
      </c>
    </row>
    <row r="27" spans="1:19" ht="31.5" thickTop="1" thickBot="1" x14ac:dyDescent="0.3">
      <c r="A27" s="52" t="s">
        <v>114</v>
      </c>
      <c r="B27" s="47" t="str">
        <f t="shared" si="1"/>
        <v>*</v>
      </c>
      <c r="C27" s="47" t="str">
        <f t="shared" si="0"/>
        <v>gefährlich</v>
      </c>
      <c r="D27" s="48" t="s">
        <v>160</v>
      </c>
      <c r="E27" s="100"/>
      <c r="F27" s="100"/>
      <c r="G27" s="100"/>
      <c r="H27" s="100"/>
      <c r="I27" s="100"/>
      <c r="J27" s="135" t="str">
        <f>IFERROR(Tabelle2[[#This Row],[Menge
(t/a)]]/Tabelle2[[#This Row],[Anzahl Transporte]],"")</f>
        <v/>
      </c>
      <c r="K27" s="100"/>
      <c r="L27" s="100"/>
      <c r="M27" s="75" t="str">
        <f>IFERROR(VLOOKUP(Tabelle2[[#This Row],[Transportmittel]],Emissionsfaktoren!$N$2:$P$11,3,FALSE),"")</f>
        <v/>
      </c>
      <c r="N27" s="50" t="s">
        <v>215</v>
      </c>
      <c r="O27" s="106" t="str">
        <f>IFERROR((Tabelle2[[#This Row],[Menge pro Transport (t)]]*Tabelle2[[#This Row],[Transportweg zur Entsorgungsanlage Hin- und Rückweg
(km)]]*Tabelle2[[#This Row],[Emissionsfaktor Transport
(kg CO2 eq/tkm)]]/1000)*Tabelle2[[#This Row],[Anzahl Transporte]],"")</f>
        <v/>
      </c>
      <c r="P2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7" s="106" t="str">
        <f>IFERROR(Tabelle2[[#This Row],[Menge
(t/a)]]*Tabelle2[[#This Row],[Emissionsfaktor Behandlung
(t CO2 eq/t)]],"")</f>
        <v/>
      </c>
      <c r="S27" s="107">
        <f>IF(Tabelle2[[#This Row],[Emissionen Behandlung
(t CO2 eq/a)]]="",0,Tabelle2[[#This Row],[Emissionen Behandlung
(t CO2 eq/a)]])+IF(Tabelle2[[#This Row],[Emissionen Transport
(t CO2 eq/a)]]="",0,Tabelle2[[#This Row],[Emissionen Transport
(t CO2 eq/a)]])</f>
        <v>0</v>
      </c>
    </row>
    <row r="28" spans="1:19" ht="31.5" thickTop="1" thickBot="1" x14ac:dyDescent="0.3">
      <c r="A28" s="47" t="s">
        <v>115</v>
      </c>
      <c r="B28" s="47" t="str">
        <f t="shared" si="1"/>
        <v>*</v>
      </c>
      <c r="C28" s="47" t="str">
        <f t="shared" si="0"/>
        <v>gefährlich</v>
      </c>
      <c r="D28" s="48" t="s">
        <v>162</v>
      </c>
      <c r="E28" s="100"/>
      <c r="F28" s="100"/>
      <c r="G28" s="100"/>
      <c r="H28" s="100"/>
      <c r="I28" s="100"/>
      <c r="J28" s="135" t="str">
        <f>IFERROR(Tabelle2[[#This Row],[Menge
(t/a)]]/Tabelle2[[#This Row],[Anzahl Transporte]],"")</f>
        <v/>
      </c>
      <c r="K28" s="100"/>
      <c r="L28" s="100"/>
      <c r="M28" s="75" t="str">
        <f>IFERROR(VLOOKUP(Tabelle2[[#This Row],[Transportmittel]],Emissionsfaktoren!$N$2:$P$11,3,FALSE),"")</f>
        <v/>
      </c>
      <c r="N28" s="50" t="s">
        <v>215</v>
      </c>
      <c r="O28" s="106" t="str">
        <f>IFERROR((Tabelle2[[#This Row],[Menge pro Transport (t)]]*Tabelle2[[#This Row],[Transportweg zur Entsorgungsanlage Hin- und Rückweg
(km)]]*Tabelle2[[#This Row],[Emissionsfaktor Transport
(kg CO2 eq/tkm)]]/1000)*Tabelle2[[#This Row],[Anzahl Transporte]],"")</f>
        <v/>
      </c>
      <c r="P2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8" s="106" t="str">
        <f>IFERROR(Tabelle2[[#This Row],[Menge
(t/a)]]*Tabelle2[[#This Row],[Emissionsfaktor Behandlung
(t CO2 eq/t)]],"")</f>
        <v/>
      </c>
      <c r="S28" s="107">
        <f>IF(Tabelle2[[#This Row],[Emissionen Behandlung
(t CO2 eq/a)]]="",0,Tabelle2[[#This Row],[Emissionen Behandlung
(t CO2 eq/a)]])+IF(Tabelle2[[#This Row],[Emissionen Transport
(t CO2 eq/a)]]="",0,Tabelle2[[#This Row],[Emissionen Transport
(t CO2 eq/a)]])</f>
        <v>0</v>
      </c>
    </row>
    <row r="29" spans="1:19" ht="31.5" thickTop="1" thickBot="1" x14ac:dyDescent="0.3">
      <c r="A29" s="53" t="s">
        <v>95</v>
      </c>
      <c r="B29" s="47" t="str">
        <f t="shared" si="1"/>
        <v>*</v>
      </c>
      <c r="C29" s="47" t="str">
        <f t="shared" si="0"/>
        <v>gefährlich</v>
      </c>
      <c r="D29" s="48" t="s">
        <v>163</v>
      </c>
      <c r="E29" s="100"/>
      <c r="F29" s="100"/>
      <c r="G29" s="100"/>
      <c r="H29" s="100"/>
      <c r="I29" s="100"/>
      <c r="J29" s="135" t="str">
        <f>IFERROR(Tabelle2[[#This Row],[Menge
(t/a)]]/Tabelle2[[#This Row],[Anzahl Transporte]],"")</f>
        <v/>
      </c>
      <c r="K29" s="100"/>
      <c r="L29" s="100"/>
      <c r="M29" s="75" t="str">
        <f>IFERROR(VLOOKUP(Tabelle2[[#This Row],[Transportmittel]],Emissionsfaktoren!$N$2:$P$11,3,FALSE),"")</f>
        <v/>
      </c>
      <c r="N29" s="50" t="s">
        <v>215</v>
      </c>
      <c r="O29" s="106" t="str">
        <f>IFERROR((Tabelle2[[#This Row],[Menge pro Transport (t)]]*Tabelle2[[#This Row],[Transportweg zur Entsorgungsanlage Hin- und Rückweg
(km)]]*Tabelle2[[#This Row],[Emissionsfaktor Transport
(kg CO2 eq/tkm)]]/1000)*Tabelle2[[#This Row],[Anzahl Transporte]],"")</f>
        <v/>
      </c>
      <c r="P2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2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29" s="106" t="str">
        <f>IFERROR(Tabelle2[[#This Row],[Menge
(t/a)]]*Tabelle2[[#This Row],[Emissionsfaktor Behandlung
(t CO2 eq/t)]],"")</f>
        <v/>
      </c>
      <c r="S29" s="107">
        <f>IF(Tabelle2[[#This Row],[Emissionen Behandlung
(t CO2 eq/a)]]="",0,Tabelle2[[#This Row],[Emissionen Behandlung
(t CO2 eq/a)]])+IF(Tabelle2[[#This Row],[Emissionen Transport
(t CO2 eq/a)]]="",0,Tabelle2[[#This Row],[Emissionen Transport
(t CO2 eq/a)]])</f>
        <v>0</v>
      </c>
    </row>
    <row r="30" spans="1:19" ht="31.5" thickTop="1" thickBot="1" x14ac:dyDescent="0.3">
      <c r="A30" s="47" t="s">
        <v>92</v>
      </c>
      <c r="B30" s="47" t="str">
        <f t="shared" si="1"/>
        <v>*</v>
      </c>
      <c r="C30" s="47" t="str">
        <f t="shared" si="0"/>
        <v>gefährlich</v>
      </c>
      <c r="D30" s="48" t="s">
        <v>129</v>
      </c>
      <c r="E30" s="100"/>
      <c r="F30" s="100"/>
      <c r="G30" s="100"/>
      <c r="H30" s="100"/>
      <c r="I30" s="100"/>
      <c r="J30" s="135" t="str">
        <f>IFERROR(Tabelle2[[#This Row],[Menge
(t/a)]]/Tabelle2[[#This Row],[Anzahl Transporte]],"")</f>
        <v/>
      </c>
      <c r="K30" s="100"/>
      <c r="L30" s="100"/>
      <c r="M30" s="75" t="str">
        <f>IFERROR(VLOOKUP(Tabelle2[[#This Row],[Transportmittel]],Emissionsfaktoren!$N$2:$P$11,3,FALSE),"")</f>
        <v/>
      </c>
      <c r="N30" s="50" t="s">
        <v>215</v>
      </c>
      <c r="O30" s="106" t="str">
        <f>IFERROR((Tabelle2[[#This Row],[Menge pro Transport (t)]]*Tabelle2[[#This Row],[Transportweg zur Entsorgungsanlage Hin- und Rückweg
(km)]]*Tabelle2[[#This Row],[Emissionsfaktor Transport
(kg CO2 eq/tkm)]]/1000)*Tabelle2[[#This Row],[Anzahl Transporte]],"")</f>
        <v/>
      </c>
      <c r="P30"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0"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0" s="106" t="str">
        <f>IFERROR(Tabelle2[[#This Row],[Menge
(t/a)]]*Tabelle2[[#This Row],[Emissionsfaktor Behandlung
(t CO2 eq/t)]],"")</f>
        <v/>
      </c>
      <c r="S30" s="107">
        <f>IF(Tabelle2[[#This Row],[Emissionen Behandlung
(t CO2 eq/a)]]="",0,Tabelle2[[#This Row],[Emissionen Behandlung
(t CO2 eq/a)]])+IF(Tabelle2[[#This Row],[Emissionen Transport
(t CO2 eq/a)]]="",0,Tabelle2[[#This Row],[Emissionen Transport
(t CO2 eq/a)]])</f>
        <v>0</v>
      </c>
    </row>
    <row r="31" spans="1:19" ht="31.5" thickTop="1" thickBot="1" x14ac:dyDescent="0.3">
      <c r="A31" s="53" t="s">
        <v>116</v>
      </c>
      <c r="B31" s="47" t="str">
        <f t="shared" si="1"/>
        <v>*</v>
      </c>
      <c r="C31" s="47" t="str">
        <f t="shared" si="0"/>
        <v>gefährlich</v>
      </c>
      <c r="D31" s="48" t="s">
        <v>130</v>
      </c>
      <c r="E31" s="100"/>
      <c r="F31" s="100"/>
      <c r="G31" s="100"/>
      <c r="H31" s="100"/>
      <c r="I31" s="100"/>
      <c r="J31" s="135" t="str">
        <f>IFERROR(Tabelle2[[#This Row],[Menge
(t/a)]]/Tabelle2[[#This Row],[Anzahl Transporte]],"")</f>
        <v/>
      </c>
      <c r="K31" s="100"/>
      <c r="L31" s="100"/>
      <c r="M31" s="75" t="str">
        <f>IFERROR(VLOOKUP(Tabelle2[[#This Row],[Transportmittel]],Emissionsfaktoren!$N$2:$P$11,3,FALSE),"")</f>
        <v/>
      </c>
      <c r="N31" s="50" t="s">
        <v>215</v>
      </c>
      <c r="O31" s="106" t="str">
        <f>IFERROR((Tabelle2[[#This Row],[Menge pro Transport (t)]]*Tabelle2[[#This Row],[Transportweg zur Entsorgungsanlage Hin- und Rückweg
(km)]]*Tabelle2[[#This Row],[Emissionsfaktor Transport
(kg CO2 eq/tkm)]]/1000)*Tabelle2[[#This Row],[Anzahl Transporte]],"")</f>
        <v/>
      </c>
      <c r="P31"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1"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1" s="106" t="str">
        <f>IFERROR(Tabelle2[[#This Row],[Menge
(t/a)]]*Tabelle2[[#This Row],[Emissionsfaktor Behandlung
(t CO2 eq/t)]],"")</f>
        <v/>
      </c>
      <c r="S31" s="107">
        <f>IF(Tabelle2[[#This Row],[Emissionen Behandlung
(t CO2 eq/a)]]="",0,Tabelle2[[#This Row],[Emissionen Behandlung
(t CO2 eq/a)]])+IF(Tabelle2[[#This Row],[Emissionen Transport
(t CO2 eq/a)]]="",0,Tabelle2[[#This Row],[Emissionen Transport
(t CO2 eq/a)]])</f>
        <v>0</v>
      </c>
    </row>
    <row r="32" spans="1:19" ht="31.5" thickTop="1" thickBot="1" x14ac:dyDescent="0.3">
      <c r="A32" s="47">
        <v>160605</v>
      </c>
      <c r="B32" s="47" t="str">
        <f t="shared" si="1"/>
        <v/>
      </c>
      <c r="C32" s="47" t="str">
        <f t="shared" si="0"/>
        <v>nicht gefährlich</v>
      </c>
      <c r="D32" s="48" t="s">
        <v>164</v>
      </c>
      <c r="E32" s="100"/>
      <c r="F32" s="100"/>
      <c r="G32" s="100"/>
      <c r="H32" s="100"/>
      <c r="I32" s="100"/>
      <c r="J32" s="135" t="str">
        <f>IFERROR(Tabelle2[[#This Row],[Menge
(t/a)]]/Tabelle2[[#This Row],[Anzahl Transporte]],"")</f>
        <v/>
      </c>
      <c r="K32" s="100"/>
      <c r="L32" s="100"/>
      <c r="M32" s="75" t="str">
        <f>IFERROR(VLOOKUP(Tabelle2[[#This Row],[Transportmittel]],Emissionsfaktoren!$N$2:$P$11,3,FALSE),"")</f>
        <v/>
      </c>
      <c r="N32" s="50" t="s">
        <v>215</v>
      </c>
      <c r="O32" s="106" t="str">
        <f>IFERROR((Tabelle2[[#This Row],[Menge pro Transport (t)]]*Tabelle2[[#This Row],[Transportweg zur Entsorgungsanlage Hin- und Rückweg
(km)]]*Tabelle2[[#This Row],[Emissionsfaktor Transport
(kg CO2 eq/tkm)]]/1000)*Tabelle2[[#This Row],[Anzahl Transporte]],"")</f>
        <v/>
      </c>
      <c r="P32"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2"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2" s="106" t="str">
        <f>IFERROR(Tabelle2[[#This Row],[Menge
(t/a)]]*Tabelle2[[#This Row],[Emissionsfaktor Behandlung
(t CO2 eq/t)]],"")</f>
        <v/>
      </c>
      <c r="S32" s="107">
        <f>IF(Tabelle2[[#This Row],[Emissionen Behandlung
(t CO2 eq/a)]]="",0,Tabelle2[[#This Row],[Emissionen Behandlung
(t CO2 eq/a)]])+IF(Tabelle2[[#This Row],[Emissionen Transport
(t CO2 eq/a)]]="",0,Tabelle2[[#This Row],[Emissionen Transport
(t CO2 eq/a)]])</f>
        <v>0</v>
      </c>
    </row>
    <row r="33" spans="1:19" ht="31.5" thickTop="1" thickBot="1" x14ac:dyDescent="0.3">
      <c r="A33" s="47" t="s">
        <v>117</v>
      </c>
      <c r="B33" s="47" t="str">
        <f t="shared" si="1"/>
        <v>*</v>
      </c>
      <c r="C33" s="47" t="str">
        <f t="shared" si="0"/>
        <v>gefährlich</v>
      </c>
      <c r="D33" s="48" t="s">
        <v>131</v>
      </c>
      <c r="E33" s="100"/>
      <c r="F33" s="100"/>
      <c r="G33" s="100"/>
      <c r="H33" s="100"/>
      <c r="I33" s="100"/>
      <c r="J33" s="135" t="str">
        <f>IFERROR(Tabelle2[[#This Row],[Menge
(t/a)]]/Tabelle2[[#This Row],[Anzahl Transporte]],"")</f>
        <v/>
      </c>
      <c r="K33" s="100"/>
      <c r="L33" s="100"/>
      <c r="M33" s="75" t="str">
        <f>IFERROR(VLOOKUP(Tabelle2[[#This Row],[Transportmittel]],Emissionsfaktoren!$N$2:$P$11,3,FALSE),"")</f>
        <v/>
      </c>
      <c r="N33" s="50" t="s">
        <v>215</v>
      </c>
      <c r="O33" s="106" t="str">
        <f>IFERROR((Tabelle2[[#This Row],[Menge pro Transport (t)]]*Tabelle2[[#This Row],[Transportweg zur Entsorgungsanlage Hin- und Rückweg
(km)]]*Tabelle2[[#This Row],[Emissionsfaktor Transport
(kg CO2 eq/tkm)]]/1000)*Tabelle2[[#This Row],[Anzahl Transporte]],"")</f>
        <v/>
      </c>
      <c r="P33"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3"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3" s="106" t="str">
        <f>IFERROR(Tabelle2[[#This Row],[Menge
(t/a)]]*Tabelle2[[#This Row],[Emissionsfaktor Behandlung
(t CO2 eq/t)]],"")</f>
        <v/>
      </c>
      <c r="S33" s="107">
        <f>IF(Tabelle2[[#This Row],[Emissionen Behandlung
(t CO2 eq/a)]]="",0,Tabelle2[[#This Row],[Emissionen Behandlung
(t CO2 eq/a)]])+IF(Tabelle2[[#This Row],[Emissionen Transport
(t CO2 eq/a)]]="",0,Tabelle2[[#This Row],[Emissionen Transport
(t CO2 eq/a)]])</f>
        <v>0</v>
      </c>
    </row>
    <row r="34" spans="1:19" ht="31.5" thickTop="1" thickBot="1" x14ac:dyDescent="0.3">
      <c r="A34" s="47">
        <v>170101</v>
      </c>
      <c r="B34" s="47" t="str">
        <f t="shared" si="1"/>
        <v/>
      </c>
      <c r="C34" s="47" t="str">
        <f t="shared" si="0"/>
        <v>nicht gefährlich</v>
      </c>
      <c r="D34" s="48" t="s">
        <v>165</v>
      </c>
      <c r="E34" s="100"/>
      <c r="F34" s="100"/>
      <c r="G34" s="100"/>
      <c r="H34" s="100"/>
      <c r="I34" s="100"/>
      <c r="J34" s="135" t="str">
        <f>IFERROR(Tabelle2[[#This Row],[Menge
(t/a)]]/Tabelle2[[#This Row],[Anzahl Transporte]],"")</f>
        <v/>
      </c>
      <c r="K34" s="100"/>
      <c r="L34" s="100"/>
      <c r="M34" s="75" t="str">
        <f>IFERROR(VLOOKUP(Tabelle2[[#This Row],[Transportmittel]],Emissionsfaktoren!$N$2:$P$11,3,FALSE),"")</f>
        <v/>
      </c>
      <c r="N34" s="50" t="s">
        <v>215</v>
      </c>
      <c r="O34" s="106" t="str">
        <f>IFERROR((Tabelle2[[#This Row],[Menge pro Transport (t)]]*Tabelle2[[#This Row],[Transportweg zur Entsorgungsanlage Hin- und Rückweg
(km)]]*Tabelle2[[#This Row],[Emissionsfaktor Transport
(kg CO2 eq/tkm)]]/1000)*Tabelle2[[#This Row],[Anzahl Transporte]],"")</f>
        <v/>
      </c>
      <c r="P34"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4"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4" s="106" t="str">
        <f>IFERROR(Tabelle2[[#This Row],[Menge
(t/a)]]*Tabelle2[[#This Row],[Emissionsfaktor Behandlung
(t CO2 eq/t)]],"")</f>
        <v/>
      </c>
      <c r="S34" s="107">
        <f>IF(Tabelle2[[#This Row],[Emissionen Behandlung
(t CO2 eq/a)]]="",0,Tabelle2[[#This Row],[Emissionen Behandlung
(t CO2 eq/a)]])+IF(Tabelle2[[#This Row],[Emissionen Transport
(t CO2 eq/a)]]="",0,Tabelle2[[#This Row],[Emissionen Transport
(t CO2 eq/a)]])</f>
        <v>0</v>
      </c>
    </row>
    <row r="35" spans="1:19" ht="31.5" thickTop="1" thickBot="1" x14ac:dyDescent="0.3">
      <c r="A35" s="53" t="s">
        <v>118</v>
      </c>
      <c r="B35" s="47" t="str">
        <f t="shared" si="1"/>
        <v>*</v>
      </c>
      <c r="C35" s="47" t="str">
        <f t="shared" si="0"/>
        <v>gefährlich</v>
      </c>
      <c r="D35" s="48" t="s">
        <v>166</v>
      </c>
      <c r="E35" s="100"/>
      <c r="F35" s="100"/>
      <c r="G35" s="100"/>
      <c r="H35" s="100"/>
      <c r="I35" s="100"/>
      <c r="J35" s="135" t="str">
        <f>IFERROR(Tabelle2[[#This Row],[Menge
(t/a)]]/Tabelle2[[#This Row],[Anzahl Transporte]],"")</f>
        <v/>
      </c>
      <c r="K35" s="100"/>
      <c r="L35" s="100"/>
      <c r="M35" s="75" t="str">
        <f>IFERROR(VLOOKUP(Tabelle2[[#This Row],[Transportmittel]],Emissionsfaktoren!$N$2:$P$11,3,FALSE),"")</f>
        <v/>
      </c>
      <c r="N35" s="50" t="s">
        <v>215</v>
      </c>
      <c r="O35" s="106" t="str">
        <f>IFERROR((Tabelle2[[#This Row],[Menge pro Transport (t)]]*Tabelle2[[#This Row],[Transportweg zur Entsorgungsanlage Hin- und Rückweg
(km)]]*Tabelle2[[#This Row],[Emissionsfaktor Transport
(kg CO2 eq/tkm)]]/1000)*Tabelle2[[#This Row],[Anzahl Transporte]],"")</f>
        <v/>
      </c>
      <c r="P35"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5"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5" s="106" t="str">
        <f>IFERROR(Tabelle2[[#This Row],[Menge
(t/a)]]*Tabelle2[[#This Row],[Emissionsfaktor Behandlung
(t CO2 eq/t)]],"")</f>
        <v/>
      </c>
      <c r="S35" s="107">
        <f>IF(Tabelle2[[#This Row],[Emissionen Behandlung
(t CO2 eq/a)]]="",0,Tabelle2[[#This Row],[Emissionen Behandlung
(t CO2 eq/a)]])+IF(Tabelle2[[#This Row],[Emissionen Transport
(t CO2 eq/a)]]="",0,Tabelle2[[#This Row],[Emissionen Transport
(t CO2 eq/a)]])</f>
        <v>0</v>
      </c>
    </row>
    <row r="36" spans="1:19" ht="31.5" thickTop="1" thickBot="1" x14ac:dyDescent="0.3">
      <c r="A36" s="53">
        <v>170107</v>
      </c>
      <c r="B36" s="47" t="str">
        <f t="shared" si="1"/>
        <v/>
      </c>
      <c r="C36" s="47" t="str">
        <f t="shared" si="0"/>
        <v>nicht gefährlich</v>
      </c>
      <c r="D36" s="48" t="s">
        <v>184</v>
      </c>
      <c r="E36" s="100"/>
      <c r="F36" s="100"/>
      <c r="G36" s="100"/>
      <c r="H36" s="100"/>
      <c r="I36" s="100"/>
      <c r="J36" s="135" t="str">
        <f>IFERROR(Tabelle2[[#This Row],[Menge
(t/a)]]/Tabelle2[[#This Row],[Anzahl Transporte]],"")</f>
        <v/>
      </c>
      <c r="K36" s="100"/>
      <c r="L36" s="100"/>
      <c r="M36" s="75" t="str">
        <f>IFERROR(VLOOKUP(Tabelle2[[#This Row],[Transportmittel]],Emissionsfaktoren!$N$2:$P$11,3,FALSE),"")</f>
        <v/>
      </c>
      <c r="N36" s="50" t="s">
        <v>215</v>
      </c>
      <c r="O36" s="106" t="str">
        <f>IFERROR((Tabelle2[[#This Row],[Menge pro Transport (t)]]*Tabelle2[[#This Row],[Transportweg zur Entsorgungsanlage Hin- und Rückweg
(km)]]*Tabelle2[[#This Row],[Emissionsfaktor Transport
(kg CO2 eq/tkm)]]/1000)*Tabelle2[[#This Row],[Anzahl Transporte]],"")</f>
        <v/>
      </c>
      <c r="P3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6" s="106" t="str">
        <f>IFERROR(Tabelle2[[#This Row],[Menge
(t/a)]]*Tabelle2[[#This Row],[Emissionsfaktor Behandlung
(t CO2 eq/t)]],"")</f>
        <v/>
      </c>
      <c r="S36" s="107">
        <f>IF(Tabelle2[[#This Row],[Emissionen Behandlung
(t CO2 eq/a)]]="",0,Tabelle2[[#This Row],[Emissionen Behandlung
(t CO2 eq/a)]])+IF(Tabelle2[[#This Row],[Emissionen Transport
(t CO2 eq/a)]]="",0,Tabelle2[[#This Row],[Emissionen Transport
(t CO2 eq/a)]])</f>
        <v>0</v>
      </c>
    </row>
    <row r="37" spans="1:19" ht="31.5" thickTop="1" thickBot="1" x14ac:dyDescent="0.3">
      <c r="A37" s="53">
        <v>170201</v>
      </c>
      <c r="B37" s="47" t="str">
        <f t="shared" si="1"/>
        <v/>
      </c>
      <c r="C37" s="47" t="str">
        <f t="shared" ref="C37:C59" si="2">IF(B37="*","gefährlich","nicht gefährlich")</f>
        <v>nicht gefährlich</v>
      </c>
      <c r="D37" s="48" t="s">
        <v>185</v>
      </c>
      <c r="E37" s="100"/>
      <c r="F37" s="100"/>
      <c r="G37" s="100"/>
      <c r="H37" s="100"/>
      <c r="I37" s="100"/>
      <c r="J37" s="135" t="str">
        <f>IFERROR(Tabelle2[[#This Row],[Menge
(t/a)]]/Tabelle2[[#This Row],[Anzahl Transporte]],"")</f>
        <v/>
      </c>
      <c r="K37" s="100"/>
      <c r="L37" s="100"/>
      <c r="M37" s="75" t="str">
        <f>IFERROR(VLOOKUP(Tabelle2[[#This Row],[Transportmittel]],Emissionsfaktoren!$N$2:$P$11,3,FALSE),"")</f>
        <v/>
      </c>
      <c r="N37" s="50" t="s">
        <v>215</v>
      </c>
      <c r="O37" s="106" t="str">
        <f>IFERROR((Tabelle2[[#This Row],[Menge pro Transport (t)]]*Tabelle2[[#This Row],[Transportweg zur Entsorgungsanlage Hin- und Rückweg
(km)]]*Tabelle2[[#This Row],[Emissionsfaktor Transport
(kg CO2 eq/tkm)]]/1000)*Tabelle2[[#This Row],[Anzahl Transporte]],"")</f>
        <v/>
      </c>
      <c r="P3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7" s="106" t="str">
        <f>IFERROR(Tabelle2[[#This Row],[Menge
(t/a)]]*Tabelle2[[#This Row],[Emissionsfaktor Behandlung
(t CO2 eq/t)]],"")</f>
        <v/>
      </c>
      <c r="S37" s="107">
        <f>IF(Tabelle2[[#This Row],[Emissionen Behandlung
(t CO2 eq/a)]]="",0,Tabelle2[[#This Row],[Emissionen Behandlung
(t CO2 eq/a)]])+IF(Tabelle2[[#This Row],[Emissionen Transport
(t CO2 eq/a)]]="",0,Tabelle2[[#This Row],[Emissionen Transport
(t CO2 eq/a)]])</f>
        <v>0</v>
      </c>
    </row>
    <row r="38" spans="1:19" ht="31.5" thickTop="1" thickBot="1" x14ac:dyDescent="0.3">
      <c r="A38" s="53">
        <v>170203</v>
      </c>
      <c r="B38" s="47" t="str">
        <f t="shared" si="1"/>
        <v/>
      </c>
      <c r="C38" s="47" t="str">
        <f t="shared" si="2"/>
        <v>nicht gefährlich</v>
      </c>
      <c r="D38" s="48" t="s">
        <v>190</v>
      </c>
      <c r="E38" s="100"/>
      <c r="F38" s="100"/>
      <c r="G38" s="100"/>
      <c r="H38" s="100"/>
      <c r="I38" s="100"/>
      <c r="J38" s="135" t="str">
        <f>IFERROR(Tabelle2[[#This Row],[Menge
(t/a)]]/Tabelle2[[#This Row],[Anzahl Transporte]],"")</f>
        <v/>
      </c>
      <c r="K38" s="100"/>
      <c r="L38" s="100"/>
      <c r="M38" s="75" t="str">
        <f>IFERROR(VLOOKUP(Tabelle2[[#This Row],[Transportmittel]],Emissionsfaktoren!$N$2:$P$11,3,FALSE),"")</f>
        <v/>
      </c>
      <c r="N38" s="50" t="s">
        <v>215</v>
      </c>
      <c r="O38" s="106" t="str">
        <f>IFERROR((Tabelle2[[#This Row],[Menge pro Transport (t)]]*Tabelle2[[#This Row],[Transportweg zur Entsorgungsanlage Hin- und Rückweg
(km)]]*Tabelle2[[#This Row],[Emissionsfaktor Transport
(kg CO2 eq/tkm)]]/1000)*Tabelle2[[#This Row],[Anzahl Transporte]],"")</f>
        <v/>
      </c>
      <c r="P3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8" s="106" t="str">
        <f>IFERROR(Tabelle2[[#This Row],[Menge
(t/a)]]*Tabelle2[[#This Row],[Emissionsfaktor Behandlung
(t CO2 eq/t)]],"")</f>
        <v/>
      </c>
      <c r="S38" s="107">
        <f>IF(Tabelle2[[#This Row],[Emissionen Behandlung
(t CO2 eq/a)]]="",0,Tabelle2[[#This Row],[Emissionen Behandlung
(t CO2 eq/a)]])+IF(Tabelle2[[#This Row],[Emissionen Transport
(t CO2 eq/a)]]="",0,Tabelle2[[#This Row],[Emissionen Transport
(t CO2 eq/a)]])</f>
        <v>0</v>
      </c>
    </row>
    <row r="39" spans="1:19" ht="31.5" thickTop="1" thickBot="1" x14ac:dyDescent="0.3">
      <c r="A39" s="53" t="s">
        <v>98</v>
      </c>
      <c r="B39" s="47" t="str">
        <f t="shared" si="1"/>
        <v>*</v>
      </c>
      <c r="C39" s="47" t="str">
        <f t="shared" si="2"/>
        <v>gefährlich</v>
      </c>
      <c r="D39" s="48" t="s">
        <v>167</v>
      </c>
      <c r="E39" s="100"/>
      <c r="F39" s="100"/>
      <c r="G39" s="100"/>
      <c r="H39" s="100"/>
      <c r="I39" s="100"/>
      <c r="J39" s="135" t="str">
        <f>IFERROR(Tabelle2[[#This Row],[Menge
(t/a)]]/Tabelle2[[#This Row],[Anzahl Transporte]],"")</f>
        <v/>
      </c>
      <c r="K39" s="100"/>
      <c r="L39" s="100"/>
      <c r="M39" s="75" t="str">
        <f>IFERROR(VLOOKUP(Tabelle2[[#This Row],[Transportmittel]],Emissionsfaktoren!$N$2:$P$11,3,FALSE),"")</f>
        <v/>
      </c>
      <c r="N39" s="50" t="s">
        <v>215</v>
      </c>
      <c r="O39" s="106" t="str">
        <f>IFERROR((Tabelle2[[#This Row],[Menge pro Transport (t)]]*Tabelle2[[#This Row],[Transportweg zur Entsorgungsanlage Hin- und Rückweg
(km)]]*Tabelle2[[#This Row],[Emissionsfaktor Transport
(kg CO2 eq/tkm)]]/1000)*Tabelle2[[#This Row],[Anzahl Transporte]],"")</f>
        <v/>
      </c>
      <c r="P3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3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39" s="106" t="str">
        <f>IFERROR(Tabelle2[[#This Row],[Menge
(t/a)]]*Tabelle2[[#This Row],[Emissionsfaktor Behandlung
(t CO2 eq/t)]],"")</f>
        <v/>
      </c>
      <c r="S39" s="107">
        <f>IF(Tabelle2[[#This Row],[Emissionen Behandlung
(t CO2 eq/a)]]="",0,Tabelle2[[#This Row],[Emissionen Behandlung
(t CO2 eq/a)]])+IF(Tabelle2[[#This Row],[Emissionen Transport
(t CO2 eq/a)]]="",0,Tabelle2[[#This Row],[Emissionen Transport
(t CO2 eq/a)]])</f>
        <v>0</v>
      </c>
    </row>
    <row r="40" spans="1:19" ht="31.5" thickTop="1" thickBot="1" x14ac:dyDescent="0.3">
      <c r="A40" s="53" t="s">
        <v>119</v>
      </c>
      <c r="B40" s="47" t="str">
        <f t="shared" si="1"/>
        <v>*</v>
      </c>
      <c r="C40" s="47" t="str">
        <f t="shared" si="2"/>
        <v>gefährlich</v>
      </c>
      <c r="D40" s="48" t="s">
        <v>132</v>
      </c>
      <c r="E40" s="100"/>
      <c r="F40" s="100"/>
      <c r="G40" s="100"/>
      <c r="H40" s="100"/>
      <c r="I40" s="100"/>
      <c r="J40" s="135" t="str">
        <f>IFERROR(Tabelle2[[#This Row],[Menge
(t/a)]]/Tabelle2[[#This Row],[Anzahl Transporte]],"")</f>
        <v/>
      </c>
      <c r="K40" s="100"/>
      <c r="L40" s="100"/>
      <c r="M40" s="75" t="str">
        <f>IFERROR(VLOOKUP(Tabelle2[[#This Row],[Transportmittel]],Emissionsfaktoren!$N$2:$P$11,3,FALSE),"")</f>
        <v/>
      </c>
      <c r="N40" s="50" t="s">
        <v>215</v>
      </c>
      <c r="O40" s="106" t="str">
        <f>IFERROR((Tabelle2[[#This Row],[Menge pro Transport (t)]]*Tabelle2[[#This Row],[Transportweg zur Entsorgungsanlage Hin- und Rückweg
(km)]]*Tabelle2[[#This Row],[Emissionsfaktor Transport
(kg CO2 eq/tkm)]]/1000)*Tabelle2[[#This Row],[Anzahl Transporte]],"")</f>
        <v/>
      </c>
      <c r="P40"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0"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0" s="106" t="str">
        <f>IFERROR(Tabelle2[[#This Row],[Menge
(t/a)]]*Tabelle2[[#This Row],[Emissionsfaktor Behandlung
(t CO2 eq/t)]],"")</f>
        <v/>
      </c>
      <c r="S40" s="107">
        <f>IF(Tabelle2[[#This Row],[Emissionen Behandlung
(t CO2 eq/a)]]="",0,Tabelle2[[#This Row],[Emissionen Behandlung
(t CO2 eq/a)]])+IF(Tabelle2[[#This Row],[Emissionen Transport
(t CO2 eq/a)]]="",0,Tabelle2[[#This Row],[Emissionen Transport
(t CO2 eq/a)]])</f>
        <v>0</v>
      </c>
    </row>
    <row r="41" spans="1:19" ht="31.5" thickTop="1" thickBot="1" x14ac:dyDescent="0.3">
      <c r="A41" s="53">
        <v>170405</v>
      </c>
      <c r="B41" s="47" t="str">
        <f t="shared" si="1"/>
        <v/>
      </c>
      <c r="C41" s="47" t="str">
        <f t="shared" si="2"/>
        <v>nicht gefährlich</v>
      </c>
      <c r="D41" s="48" t="s">
        <v>186</v>
      </c>
      <c r="E41" s="100"/>
      <c r="F41" s="100"/>
      <c r="G41" s="100"/>
      <c r="H41" s="100"/>
      <c r="I41" s="100"/>
      <c r="J41" s="135" t="str">
        <f>IFERROR(Tabelle2[[#This Row],[Menge
(t/a)]]/Tabelle2[[#This Row],[Anzahl Transporte]],"")</f>
        <v/>
      </c>
      <c r="K41" s="100"/>
      <c r="L41" s="100"/>
      <c r="M41" s="75" t="str">
        <f>IFERROR(VLOOKUP(Tabelle2[[#This Row],[Transportmittel]],Emissionsfaktoren!$N$2:$P$11,3,FALSE),"")</f>
        <v/>
      </c>
      <c r="N41" s="50" t="s">
        <v>215</v>
      </c>
      <c r="O41" s="106" t="str">
        <f>IFERROR((Tabelle2[[#This Row],[Menge pro Transport (t)]]*Tabelle2[[#This Row],[Transportweg zur Entsorgungsanlage Hin- und Rückweg
(km)]]*Tabelle2[[#This Row],[Emissionsfaktor Transport
(kg CO2 eq/tkm)]]/1000)*Tabelle2[[#This Row],[Anzahl Transporte]],"")</f>
        <v/>
      </c>
      <c r="P41"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1"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1" s="106" t="str">
        <f>IFERROR(Tabelle2[[#This Row],[Menge
(t/a)]]*Tabelle2[[#This Row],[Emissionsfaktor Behandlung
(t CO2 eq/t)]],"")</f>
        <v/>
      </c>
      <c r="S41" s="107">
        <f>IF(Tabelle2[[#This Row],[Emissionen Behandlung
(t CO2 eq/a)]]="",0,Tabelle2[[#This Row],[Emissionen Behandlung
(t CO2 eq/a)]])+IF(Tabelle2[[#This Row],[Emissionen Transport
(t CO2 eq/a)]]="",0,Tabelle2[[#This Row],[Emissionen Transport
(t CO2 eq/a)]])</f>
        <v>0</v>
      </c>
    </row>
    <row r="42" spans="1:19" ht="31.5" thickTop="1" thickBot="1" x14ac:dyDescent="0.3">
      <c r="A42" s="53">
        <v>170407</v>
      </c>
      <c r="B42" s="47" t="str">
        <f t="shared" si="1"/>
        <v/>
      </c>
      <c r="C42" s="47" t="str">
        <f t="shared" si="2"/>
        <v>nicht gefährlich</v>
      </c>
      <c r="D42" s="49" t="s">
        <v>168</v>
      </c>
      <c r="E42" s="100"/>
      <c r="F42" s="100"/>
      <c r="G42" s="100"/>
      <c r="H42" s="100"/>
      <c r="I42" s="100"/>
      <c r="J42" s="135" t="str">
        <f>IFERROR(Tabelle2[[#This Row],[Menge
(t/a)]]/Tabelle2[[#This Row],[Anzahl Transporte]],"")</f>
        <v/>
      </c>
      <c r="K42" s="100"/>
      <c r="L42" s="100"/>
      <c r="M42" s="75" t="str">
        <f>IFERROR(VLOOKUP(Tabelle2[[#This Row],[Transportmittel]],Emissionsfaktoren!$N$2:$P$11,3,FALSE),"")</f>
        <v/>
      </c>
      <c r="N42" s="50" t="s">
        <v>215</v>
      </c>
      <c r="O42" s="106" t="str">
        <f>IFERROR((Tabelle2[[#This Row],[Menge pro Transport (t)]]*Tabelle2[[#This Row],[Transportweg zur Entsorgungsanlage Hin- und Rückweg
(km)]]*Tabelle2[[#This Row],[Emissionsfaktor Transport
(kg CO2 eq/tkm)]]/1000)*Tabelle2[[#This Row],[Anzahl Transporte]],"")</f>
        <v/>
      </c>
      <c r="P42"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2"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2" s="106" t="str">
        <f>IFERROR(Tabelle2[[#This Row],[Menge
(t/a)]]*Tabelle2[[#This Row],[Emissionsfaktor Behandlung
(t CO2 eq/t)]],"")</f>
        <v/>
      </c>
      <c r="S42" s="107">
        <f>IF(Tabelle2[[#This Row],[Emissionen Behandlung
(t CO2 eq/a)]]="",0,Tabelle2[[#This Row],[Emissionen Behandlung
(t CO2 eq/a)]])+IF(Tabelle2[[#This Row],[Emissionen Transport
(t CO2 eq/a)]]="",0,Tabelle2[[#This Row],[Emissionen Transport
(t CO2 eq/a)]])</f>
        <v>0</v>
      </c>
    </row>
    <row r="43" spans="1:19" ht="31.5" thickTop="1" thickBot="1" x14ac:dyDescent="0.3">
      <c r="A43" s="53">
        <v>170411</v>
      </c>
      <c r="B43" s="47" t="str">
        <f t="shared" si="1"/>
        <v/>
      </c>
      <c r="C43" s="47" t="str">
        <f t="shared" si="2"/>
        <v>nicht gefährlich</v>
      </c>
      <c r="D43" s="49" t="s">
        <v>187</v>
      </c>
      <c r="E43" s="100"/>
      <c r="F43" s="100"/>
      <c r="G43" s="100"/>
      <c r="H43" s="100"/>
      <c r="I43" s="100"/>
      <c r="J43" s="135" t="str">
        <f>IFERROR(Tabelle2[[#This Row],[Menge
(t/a)]]/Tabelle2[[#This Row],[Anzahl Transporte]],"")</f>
        <v/>
      </c>
      <c r="K43" s="100"/>
      <c r="L43" s="100"/>
      <c r="M43" s="75" t="str">
        <f>IFERROR(VLOOKUP(Tabelle2[[#This Row],[Transportmittel]],Emissionsfaktoren!$N$2:$P$11,3,FALSE),"")</f>
        <v/>
      </c>
      <c r="N43" s="50" t="s">
        <v>215</v>
      </c>
      <c r="O43" s="106" t="str">
        <f>IFERROR((Tabelle2[[#This Row],[Menge pro Transport (t)]]*Tabelle2[[#This Row],[Transportweg zur Entsorgungsanlage Hin- und Rückweg
(km)]]*Tabelle2[[#This Row],[Emissionsfaktor Transport
(kg CO2 eq/tkm)]]/1000)*Tabelle2[[#This Row],[Anzahl Transporte]],"")</f>
        <v/>
      </c>
      <c r="P43"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3"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3" s="106" t="str">
        <f>IFERROR(Tabelle2[[#This Row],[Menge
(t/a)]]*Tabelle2[[#This Row],[Emissionsfaktor Behandlung
(t CO2 eq/t)]],"")</f>
        <v/>
      </c>
      <c r="S43" s="107">
        <f>IF(Tabelle2[[#This Row],[Emissionen Behandlung
(t CO2 eq/a)]]="",0,Tabelle2[[#This Row],[Emissionen Behandlung
(t CO2 eq/a)]])+IF(Tabelle2[[#This Row],[Emissionen Transport
(t CO2 eq/a)]]="",0,Tabelle2[[#This Row],[Emissionen Transport
(t CO2 eq/a)]])</f>
        <v>0</v>
      </c>
    </row>
    <row r="44" spans="1:19" ht="31.5" thickTop="1" thickBot="1" x14ac:dyDescent="0.3">
      <c r="A44" s="53">
        <v>170504</v>
      </c>
      <c r="B44" s="47" t="str">
        <f t="shared" si="1"/>
        <v/>
      </c>
      <c r="C44" s="47" t="str">
        <f t="shared" si="2"/>
        <v>nicht gefährlich</v>
      </c>
      <c r="D44" s="48" t="s">
        <v>191</v>
      </c>
      <c r="E44" s="100"/>
      <c r="F44" s="100"/>
      <c r="G44" s="100"/>
      <c r="H44" s="100"/>
      <c r="I44" s="100"/>
      <c r="J44" s="135" t="str">
        <f>IFERROR(Tabelle2[[#This Row],[Menge
(t/a)]]/Tabelle2[[#This Row],[Anzahl Transporte]],"")</f>
        <v/>
      </c>
      <c r="K44" s="100"/>
      <c r="L44" s="100"/>
      <c r="M44" s="75" t="str">
        <f>IFERROR(VLOOKUP(Tabelle2[[#This Row],[Transportmittel]],Emissionsfaktoren!$N$2:$P$11,3,FALSE),"")</f>
        <v/>
      </c>
      <c r="N44" s="50" t="s">
        <v>215</v>
      </c>
      <c r="O44" s="106" t="str">
        <f>IFERROR((Tabelle2[[#This Row],[Menge pro Transport (t)]]*Tabelle2[[#This Row],[Transportweg zur Entsorgungsanlage Hin- und Rückweg
(km)]]*Tabelle2[[#This Row],[Emissionsfaktor Transport
(kg CO2 eq/tkm)]]/1000)*Tabelle2[[#This Row],[Anzahl Transporte]],"")</f>
        <v/>
      </c>
      <c r="P44"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4"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4" s="106" t="str">
        <f>IFERROR(Tabelle2[[#This Row],[Menge
(t/a)]]*Tabelle2[[#This Row],[Emissionsfaktor Behandlung
(t CO2 eq/t)]],"")</f>
        <v/>
      </c>
      <c r="S44" s="107">
        <f>IF(Tabelle2[[#This Row],[Emissionen Behandlung
(t CO2 eq/a)]]="",0,Tabelle2[[#This Row],[Emissionen Behandlung
(t CO2 eq/a)]])+IF(Tabelle2[[#This Row],[Emissionen Transport
(t CO2 eq/a)]]="",0,Tabelle2[[#This Row],[Emissionen Transport
(t CO2 eq/a)]])</f>
        <v>0</v>
      </c>
    </row>
    <row r="45" spans="1:19" ht="31.5" thickTop="1" thickBot="1" x14ac:dyDescent="0.3">
      <c r="A45" s="53" t="s">
        <v>120</v>
      </c>
      <c r="B45" s="47" t="str">
        <f t="shared" si="1"/>
        <v>*</v>
      </c>
      <c r="C45" s="47" t="str">
        <f t="shared" si="2"/>
        <v>gefährlich</v>
      </c>
      <c r="D45" s="48" t="s">
        <v>133</v>
      </c>
      <c r="E45" s="100"/>
      <c r="F45" s="100"/>
      <c r="G45" s="100"/>
      <c r="H45" s="100"/>
      <c r="I45" s="100"/>
      <c r="J45" s="135" t="str">
        <f>IFERROR(Tabelle2[[#This Row],[Menge
(t/a)]]/Tabelle2[[#This Row],[Anzahl Transporte]],"")</f>
        <v/>
      </c>
      <c r="K45" s="100"/>
      <c r="L45" s="100"/>
      <c r="M45" s="75" t="str">
        <f>IFERROR(VLOOKUP(Tabelle2[[#This Row],[Transportmittel]],Emissionsfaktoren!$N$2:$P$11,3,FALSE),"")</f>
        <v/>
      </c>
      <c r="N45" s="50" t="s">
        <v>215</v>
      </c>
      <c r="O45" s="106" t="str">
        <f>IFERROR((Tabelle2[[#This Row],[Menge pro Transport (t)]]*Tabelle2[[#This Row],[Transportweg zur Entsorgungsanlage Hin- und Rückweg
(km)]]*Tabelle2[[#This Row],[Emissionsfaktor Transport
(kg CO2 eq/tkm)]]/1000)*Tabelle2[[#This Row],[Anzahl Transporte]],"")</f>
        <v/>
      </c>
      <c r="P45"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5"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5" s="106" t="str">
        <f>IFERROR(Tabelle2[[#This Row],[Menge
(t/a)]]*Tabelle2[[#This Row],[Emissionsfaktor Behandlung
(t CO2 eq/t)]],"")</f>
        <v/>
      </c>
      <c r="S45" s="107">
        <f>IF(Tabelle2[[#This Row],[Emissionen Behandlung
(t CO2 eq/a)]]="",0,Tabelle2[[#This Row],[Emissionen Behandlung
(t CO2 eq/a)]])+IF(Tabelle2[[#This Row],[Emissionen Transport
(t CO2 eq/a)]]="",0,Tabelle2[[#This Row],[Emissionen Transport
(t CO2 eq/a)]])</f>
        <v>0</v>
      </c>
    </row>
    <row r="46" spans="1:19" ht="31.5" thickTop="1" thickBot="1" x14ac:dyDescent="0.3">
      <c r="A46" s="53" t="s">
        <v>121</v>
      </c>
      <c r="B46" s="47" t="str">
        <f t="shared" si="1"/>
        <v>*</v>
      </c>
      <c r="C46" s="47" t="str">
        <f t="shared" si="2"/>
        <v>gefährlich</v>
      </c>
      <c r="D46" s="48" t="s">
        <v>145</v>
      </c>
      <c r="E46" s="100"/>
      <c r="F46" s="100"/>
      <c r="G46" s="100"/>
      <c r="H46" s="100"/>
      <c r="I46" s="100"/>
      <c r="J46" s="135" t="str">
        <f>IFERROR(Tabelle2[[#This Row],[Menge
(t/a)]]/Tabelle2[[#This Row],[Anzahl Transporte]],"")</f>
        <v/>
      </c>
      <c r="K46" s="100"/>
      <c r="L46" s="100"/>
      <c r="M46" s="75" t="str">
        <f>IFERROR(VLOOKUP(Tabelle2[[#This Row],[Transportmittel]],Emissionsfaktoren!$N$2:$P$11,3,FALSE),"")</f>
        <v/>
      </c>
      <c r="N46" s="50" t="s">
        <v>215</v>
      </c>
      <c r="O46" s="106" t="str">
        <f>IFERROR((Tabelle2[[#This Row],[Menge pro Transport (t)]]*Tabelle2[[#This Row],[Transportweg zur Entsorgungsanlage Hin- und Rückweg
(km)]]*Tabelle2[[#This Row],[Emissionsfaktor Transport
(kg CO2 eq/tkm)]]/1000)*Tabelle2[[#This Row],[Anzahl Transporte]],"")</f>
        <v/>
      </c>
      <c r="P4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6" s="106" t="str">
        <f>IFERROR(Tabelle2[[#This Row],[Menge
(t/a)]]*Tabelle2[[#This Row],[Emissionsfaktor Behandlung
(t CO2 eq/t)]],"")</f>
        <v/>
      </c>
      <c r="S46" s="107">
        <f>IF(Tabelle2[[#This Row],[Emissionen Behandlung
(t CO2 eq/a)]]="",0,Tabelle2[[#This Row],[Emissionen Behandlung
(t CO2 eq/a)]])+IF(Tabelle2[[#This Row],[Emissionen Transport
(t CO2 eq/a)]]="",0,Tabelle2[[#This Row],[Emissionen Transport
(t CO2 eq/a)]])</f>
        <v>0</v>
      </c>
    </row>
    <row r="47" spans="1:19" ht="31.5" thickTop="1" thickBot="1" x14ac:dyDescent="0.3">
      <c r="A47" s="53">
        <v>170904</v>
      </c>
      <c r="B47" s="47" t="str">
        <f t="shared" si="1"/>
        <v/>
      </c>
      <c r="C47" s="47" t="str">
        <f t="shared" si="2"/>
        <v>nicht gefährlich</v>
      </c>
      <c r="D47" s="48" t="s">
        <v>188</v>
      </c>
      <c r="E47" s="100"/>
      <c r="F47" s="100"/>
      <c r="G47" s="100"/>
      <c r="H47" s="100"/>
      <c r="I47" s="100"/>
      <c r="J47" s="135" t="str">
        <f>IFERROR(Tabelle2[[#This Row],[Menge
(t/a)]]/Tabelle2[[#This Row],[Anzahl Transporte]],"")</f>
        <v/>
      </c>
      <c r="K47" s="100"/>
      <c r="L47" s="100"/>
      <c r="M47" s="75" t="str">
        <f>IFERROR(VLOOKUP(Tabelle2[[#This Row],[Transportmittel]],Emissionsfaktoren!$N$2:$P$11,3,FALSE),"")</f>
        <v/>
      </c>
      <c r="N47" s="50" t="s">
        <v>215</v>
      </c>
      <c r="O47" s="106" t="str">
        <f>IFERROR((Tabelle2[[#This Row],[Menge pro Transport (t)]]*Tabelle2[[#This Row],[Transportweg zur Entsorgungsanlage Hin- und Rückweg
(km)]]*Tabelle2[[#This Row],[Emissionsfaktor Transport
(kg CO2 eq/tkm)]]/1000)*Tabelle2[[#This Row],[Anzahl Transporte]],"")</f>
        <v/>
      </c>
      <c r="P4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7" s="106" t="str">
        <f>IFERROR(Tabelle2[[#This Row],[Menge
(t/a)]]*Tabelle2[[#This Row],[Emissionsfaktor Behandlung
(t CO2 eq/t)]],"")</f>
        <v/>
      </c>
      <c r="S47" s="107">
        <f>IF(Tabelle2[[#This Row],[Emissionen Behandlung
(t CO2 eq/a)]]="",0,Tabelle2[[#This Row],[Emissionen Behandlung
(t CO2 eq/a)]])+IF(Tabelle2[[#This Row],[Emissionen Transport
(t CO2 eq/a)]]="",0,Tabelle2[[#This Row],[Emissionen Transport
(t CO2 eq/a)]])</f>
        <v>0</v>
      </c>
    </row>
    <row r="48" spans="1:19" ht="31.5" thickTop="1" thickBot="1" x14ac:dyDescent="0.3">
      <c r="A48" s="53">
        <v>190902</v>
      </c>
      <c r="B48" s="47" t="str">
        <f t="shared" si="1"/>
        <v/>
      </c>
      <c r="C48" s="47" t="str">
        <f t="shared" si="2"/>
        <v>nicht gefährlich</v>
      </c>
      <c r="D48" s="48" t="s">
        <v>193</v>
      </c>
      <c r="E48" s="100"/>
      <c r="F48" s="100"/>
      <c r="G48" s="100"/>
      <c r="H48" s="100"/>
      <c r="I48" s="100"/>
      <c r="J48" s="135" t="str">
        <f>IFERROR(Tabelle2[[#This Row],[Menge
(t/a)]]/Tabelle2[[#This Row],[Anzahl Transporte]],"")</f>
        <v/>
      </c>
      <c r="K48" s="100"/>
      <c r="L48" s="100"/>
      <c r="M48" s="75" t="str">
        <f>IFERROR(VLOOKUP(Tabelle2[[#This Row],[Transportmittel]],Emissionsfaktoren!$N$2:$P$11,3,FALSE),"")</f>
        <v/>
      </c>
      <c r="N48" s="50" t="s">
        <v>215</v>
      </c>
      <c r="O48" s="106" t="str">
        <f>IFERROR((Tabelle2[[#This Row],[Menge pro Transport (t)]]*Tabelle2[[#This Row],[Transportweg zur Entsorgungsanlage Hin- und Rückweg
(km)]]*Tabelle2[[#This Row],[Emissionsfaktor Transport
(kg CO2 eq/tkm)]]/1000)*Tabelle2[[#This Row],[Anzahl Transporte]],"")</f>
        <v/>
      </c>
      <c r="P4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8" s="106" t="str">
        <f>IFERROR(Tabelle2[[#This Row],[Menge
(t/a)]]*Tabelle2[[#This Row],[Emissionsfaktor Behandlung
(t CO2 eq/t)]],"")</f>
        <v/>
      </c>
      <c r="S48" s="107">
        <f>IF(Tabelle2[[#This Row],[Emissionen Behandlung
(t CO2 eq/a)]]="",0,Tabelle2[[#This Row],[Emissionen Behandlung
(t CO2 eq/a)]])+IF(Tabelle2[[#This Row],[Emissionen Transport
(t CO2 eq/a)]]="",0,Tabelle2[[#This Row],[Emissionen Transport
(t CO2 eq/a)]])</f>
        <v>0</v>
      </c>
    </row>
    <row r="49" spans="1:19" ht="31.5" thickTop="1" thickBot="1" x14ac:dyDescent="0.3">
      <c r="A49" s="53">
        <v>191209</v>
      </c>
      <c r="B49" s="47" t="str">
        <f t="shared" si="1"/>
        <v/>
      </c>
      <c r="C49" s="47" t="str">
        <f t="shared" si="2"/>
        <v>nicht gefährlich</v>
      </c>
      <c r="D49" s="49" t="s">
        <v>134</v>
      </c>
      <c r="E49" s="100"/>
      <c r="F49" s="100"/>
      <c r="G49" s="100"/>
      <c r="H49" s="100"/>
      <c r="I49" s="100"/>
      <c r="J49" s="135" t="str">
        <f>IFERROR(Tabelle2[[#This Row],[Menge
(t/a)]]/Tabelle2[[#This Row],[Anzahl Transporte]],"")</f>
        <v/>
      </c>
      <c r="K49" s="100"/>
      <c r="L49" s="100"/>
      <c r="M49" s="75" t="str">
        <f>IFERROR(VLOOKUP(Tabelle2[[#This Row],[Transportmittel]],Emissionsfaktoren!$N$2:$P$11,3,FALSE),"")</f>
        <v/>
      </c>
      <c r="N49" s="50" t="s">
        <v>215</v>
      </c>
      <c r="O49" s="106" t="str">
        <f>IFERROR((Tabelle2[[#This Row],[Menge pro Transport (t)]]*Tabelle2[[#This Row],[Transportweg zur Entsorgungsanlage Hin- und Rückweg
(km)]]*Tabelle2[[#This Row],[Emissionsfaktor Transport
(kg CO2 eq/tkm)]]/1000)*Tabelle2[[#This Row],[Anzahl Transporte]],"")</f>
        <v/>
      </c>
      <c r="P4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4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49" s="106" t="str">
        <f>IFERROR(Tabelle2[[#This Row],[Menge
(t/a)]]*Tabelle2[[#This Row],[Emissionsfaktor Behandlung
(t CO2 eq/t)]],"")</f>
        <v/>
      </c>
      <c r="S49" s="107">
        <f>IF(Tabelle2[[#This Row],[Emissionen Behandlung
(t CO2 eq/a)]]="",0,Tabelle2[[#This Row],[Emissionen Behandlung
(t CO2 eq/a)]])+IF(Tabelle2[[#This Row],[Emissionen Transport
(t CO2 eq/a)]]="",0,Tabelle2[[#This Row],[Emissionen Transport
(t CO2 eq/a)]])</f>
        <v>0</v>
      </c>
    </row>
    <row r="50" spans="1:19" ht="31.5" thickTop="1" thickBot="1" x14ac:dyDescent="0.3">
      <c r="A50" s="53">
        <v>200101</v>
      </c>
      <c r="B50" s="47" t="str">
        <f t="shared" si="1"/>
        <v/>
      </c>
      <c r="C50" s="47" t="str">
        <f t="shared" si="2"/>
        <v>nicht gefährlich</v>
      </c>
      <c r="D50" s="48" t="s">
        <v>194</v>
      </c>
      <c r="E50" s="100"/>
      <c r="F50" s="100"/>
      <c r="G50" s="100"/>
      <c r="H50" s="100"/>
      <c r="I50" s="100"/>
      <c r="J50" s="135" t="str">
        <f>IFERROR(Tabelle2[[#This Row],[Menge
(t/a)]]/Tabelle2[[#This Row],[Anzahl Transporte]],"")</f>
        <v/>
      </c>
      <c r="K50" s="100"/>
      <c r="L50" s="100"/>
      <c r="M50" s="75" t="str">
        <f>IFERROR(VLOOKUP(Tabelle2[[#This Row],[Transportmittel]],Emissionsfaktoren!$N$2:$P$11,3,FALSE),"")</f>
        <v/>
      </c>
      <c r="N50" s="50" t="s">
        <v>215</v>
      </c>
      <c r="O50" s="106" t="str">
        <f>IFERROR((Tabelle2[[#This Row],[Menge pro Transport (t)]]*Tabelle2[[#This Row],[Transportweg zur Entsorgungsanlage Hin- und Rückweg
(km)]]*Tabelle2[[#This Row],[Emissionsfaktor Transport
(kg CO2 eq/tkm)]]/1000)*Tabelle2[[#This Row],[Anzahl Transporte]],"")</f>
        <v/>
      </c>
      <c r="P50"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0"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0" s="106" t="str">
        <f>IFERROR(Tabelle2[[#This Row],[Menge
(t/a)]]*Tabelle2[[#This Row],[Emissionsfaktor Behandlung
(t CO2 eq/t)]],"")</f>
        <v/>
      </c>
      <c r="S50" s="107">
        <f>IF(Tabelle2[[#This Row],[Emissionen Behandlung
(t CO2 eq/a)]]="",0,Tabelle2[[#This Row],[Emissionen Behandlung
(t CO2 eq/a)]])+IF(Tabelle2[[#This Row],[Emissionen Transport
(t CO2 eq/a)]]="",0,Tabelle2[[#This Row],[Emissionen Transport
(t CO2 eq/a)]])</f>
        <v>0</v>
      </c>
    </row>
    <row r="51" spans="1:19" ht="31.5" thickTop="1" thickBot="1" x14ac:dyDescent="0.3">
      <c r="A51" s="53" t="s">
        <v>122</v>
      </c>
      <c r="B51" s="47" t="str">
        <f t="shared" si="1"/>
        <v>*</v>
      </c>
      <c r="C51" s="47" t="str">
        <f t="shared" si="2"/>
        <v>gefährlich</v>
      </c>
      <c r="D51" s="48" t="s">
        <v>135</v>
      </c>
      <c r="E51" s="100"/>
      <c r="F51" s="100"/>
      <c r="G51" s="100"/>
      <c r="H51" s="100"/>
      <c r="I51" s="100"/>
      <c r="J51" s="135" t="str">
        <f>IFERROR(Tabelle2[[#This Row],[Menge
(t/a)]]/Tabelle2[[#This Row],[Anzahl Transporte]],"")</f>
        <v/>
      </c>
      <c r="K51" s="100"/>
      <c r="L51" s="100"/>
      <c r="M51" s="75" t="str">
        <f>IFERROR(VLOOKUP(Tabelle2[[#This Row],[Transportmittel]],Emissionsfaktoren!$N$2:$P$11,3,FALSE),"")</f>
        <v/>
      </c>
      <c r="N51" s="50" t="s">
        <v>215</v>
      </c>
      <c r="O51" s="106" t="str">
        <f>IFERROR((Tabelle2[[#This Row],[Menge pro Transport (t)]]*Tabelle2[[#This Row],[Transportweg zur Entsorgungsanlage Hin- und Rückweg
(km)]]*Tabelle2[[#This Row],[Emissionsfaktor Transport
(kg CO2 eq/tkm)]]/1000)*Tabelle2[[#This Row],[Anzahl Transporte]],"")</f>
        <v/>
      </c>
      <c r="P51"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1"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1" s="106" t="str">
        <f>IFERROR(Tabelle2[[#This Row],[Menge
(t/a)]]*Tabelle2[[#This Row],[Emissionsfaktor Behandlung
(t CO2 eq/t)]],"")</f>
        <v/>
      </c>
      <c r="S51" s="107">
        <f>IF(Tabelle2[[#This Row],[Emissionen Behandlung
(t CO2 eq/a)]]="",0,Tabelle2[[#This Row],[Emissionen Behandlung
(t CO2 eq/a)]])+IF(Tabelle2[[#This Row],[Emissionen Transport
(t CO2 eq/a)]]="",0,Tabelle2[[#This Row],[Emissionen Transport
(t CO2 eq/a)]])</f>
        <v>0</v>
      </c>
    </row>
    <row r="52" spans="1:19" ht="31.5" thickTop="1" thickBot="1" x14ac:dyDescent="0.3">
      <c r="A52" s="53" t="s">
        <v>123</v>
      </c>
      <c r="B52" s="47" t="str">
        <f t="shared" si="1"/>
        <v>*</v>
      </c>
      <c r="C52" s="47" t="str">
        <f t="shared" si="2"/>
        <v>gefährlich</v>
      </c>
      <c r="D52" s="48" t="s">
        <v>169</v>
      </c>
      <c r="E52" s="100"/>
      <c r="F52" s="100"/>
      <c r="G52" s="100"/>
      <c r="H52" s="100"/>
      <c r="I52" s="100"/>
      <c r="J52" s="135" t="str">
        <f>IFERROR(Tabelle2[[#This Row],[Menge
(t/a)]]/Tabelle2[[#This Row],[Anzahl Transporte]],"")</f>
        <v/>
      </c>
      <c r="K52" s="100"/>
      <c r="L52" s="100"/>
      <c r="M52" s="75" t="str">
        <f>IFERROR(VLOOKUP(Tabelle2[[#This Row],[Transportmittel]],Emissionsfaktoren!$N$2:$P$11,3,FALSE),"")</f>
        <v/>
      </c>
      <c r="N52" s="50" t="s">
        <v>215</v>
      </c>
      <c r="O52" s="106" t="str">
        <f>IFERROR((Tabelle2[[#This Row],[Menge pro Transport (t)]]*Tabelle2[[#This Row],[Transportweg zur Entsorgungsanlage Hin- und Rückweg
(km)]]*Tabelle2[[#This Row],[Emissionsfaktor Transport
(kg CO2 eq/tkm)]]/1000)*Tabelle2[[#This Row],[Anzahl Transporte]],"")</f>
        <v/>
      </c>
      <c r="P52"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2"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2" s="106" t="str">
        <f>IFERROR(Tabelle2[[#This Row],[Menge
(t/a)]]*Tabelle2[[#This Row],[Emissionsfaktor Behandlung
(t CO2 eq/t)]],"")</f>
        <v/>
      </c>
      <c r="S52" s="107">
        <f>IF(Tabelle2[[#This Row],[Emissionen Behandlung
(t CO2 eq/a)]]="",0,Tabelle2[[#This Row],[Emissionen Behandlung
(t CO2 eq/a)]])+IF(Tabelle2[[#This Row],[Emissionen Transport
(t CO2 eq/a)]]="",0,Tabelle2[[#This Row],[Emissionen Transport
(t CO2 eq/a)]])</f>
        <v>0</v>
      </c>
    </row>
    <row r="53" spans="1:19" ht="31.5" thickTop="1" thickBot="1" x14ac:dyDescent="0.3">
      <c r="A53" s="53" t="s">
        <v>93</v>
      </c>
      <c r="B53" s="47" t="str">
        <f t="shared" si="1"/>
        <v>*</v>
      </c>
      <c r="C53" s="47" t="str">
        <f t="shared" si="2"/>
        <v>gefährlich</v>
      </c>
      <c r="D53" s="48" t="s">
        <v>146</v>
      </c>
      <c r="E53" s="100"/>
      <c r="F53" s="100"/>
      <c r="G53" s="100"/>
      <c r="H53" s="100"/>
      <c r="I53" s="100"/>
      <c r="J53" s="135" t="str">
        <f>IFERROR(Tabelle2[[#This Row],[Menge
(t/a)]]/Tabelle2[[#This Row],[Anzahl Transporte]],"")</f>
        <v/>
      </c>
      <c r="K53" s="100"/>
      <c r="L53" s="100"/>
      <c r="M53" s="75" t="str">
        <f>IFERROR(VLOOKUP(Tabelle2[[#This Row],[Transportmittel]],Emissionsfaktoren!$N$2:$P$11,3,FALSE),"")</f>
        <v/>
      </c>
      <c r="N53" s="50" t="s">
        <v>215</v>
      </c>
      <c r="O53" s="106" t="str">
        <f>IFERROR((Tabelle2[[#This Row],[Menge pro Transport (t)]]*Tabelle2[[#This Row],[Transportweg zur Entsorgungsanlage Hin- und Rückweg
(km)]]*Tabelle2[[#This Row],[Emissionsfaktor Transport
(kg CO2 eq/tkm)]]/1000)*Tabelle2[[#This Row],[Anzahl Transporte]],"")</f>
        <v/>
      </c>
      <c r="P53"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3"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3" s="106" t="str">
        <f>IFERROR(Tabelle2[[#This Row],[Menge
(t/a)]]*Tabelle2[[#This Row],[Emissionsfaktor Behandlung
(t CO2 eq/t)]],"")</f>
        <v/>
      </c>
      <c r="S53" s="107">
        <f>IF(Tabelle2[[#This Row],[Emissionen Behandlung
(t CO2 eq/a)]]="",0,Tabelle2[[#This Row],[Emissionen Behandlung
(t CO2 eq/a)]])+IF(Tabelle2[[#This Row],[Emissionen Transport
(t CO2 eq/a)]]="",0,Tabelle2[[#This Row],[Emissionen Transport
(t CO2 eq/a)]])</f>
        <v>0</v>
      </c>
    </row>
    <row r="54" spans="1:19" ht="31.5" thickTop="1" thickBot="1" x14ac:dyDescent="0.3">
      <c r="A54" s="53" t="s">
        <v>124</v>
      </c>
      <c r="B54" s="47" t="str">
        <f t="shared" si="1"/>
        <v>*</v>
      </c>
      <c r="C54" s="47" t="str">
        <f t="shared" si="2"/>
        <v>gefährlich</v>
      </c>
      <c r="D54" s="48" t="s">
        <v>170</v>
      </c>
      <c r="E54" s="100"/>
      <c r="F54" s="100"/>
      <c r="G54" s="100"/>
      <c r="H54" s="100"/>
      <c r="I54" s="100"/>
      <c r="J54" s="135" t="str">
        <f>IFERROR(Tabelle2[[#This Row],[Menge
(t/a)]]/Tabelle2[[#This Row],[Anzahl Transporte]],"")</f>
        <v/>
      </c>
      <c r="K54" s="100"/>
      <c r="L54" s="100"/>
      <c r="M54" s="75" t="str">
        <f>IFERROR(VLOOKUP(Tabelle2[[#This Row],[Transportmittel]],Emissionsfaktoren!$N$2:$P$11,3,FALSE),"")</f>
        <v/>
      </c>
      <c r="N54" s="50" t="s">
        <v>215</v>
      </c>
      <c r="O54" s="106" t="str">
        <f>IFERROR((Tabelle2[[#This Row],[Menge pro Transport (t)]]*Tabelle2[[#This Row],[Transportweg zur Entsorgungsanlage Hin- und Rückweg
(km)]]*Tabelle2[[#This Row],[Emissionsfaktor Transport
(kg CO2 eq/tkm)]]/1000)*Tabelle2[[#This Row],[Anzahl Transporte]],"")</f>
        <v/>
      </c>
      <c r="P54"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4"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4" s="106" t="str">
        <f>IFERROR(Tabelle2[[#This Row],[Menge
(t/a)]]*Tabelle2[[#This Row],[Emissionsfaktor Behandlung
(t CO2 eq/t)]],"")</f>
        <v/>
      </c>
      <c r="S54" s="107">
        <f>IF(Tabelle2[[#This Row],[Emissionen Behandlung
(t CO2 eq/a)]]="",0,Tabelle2[[#This Row],[Emissionen Behandlung
(t CO2 eq/a)]])+IF(Tabelle2[[#This Row],[Emissionen Transport
(t CO2 eq/a)]]="",0,Tabelle2[[#This Row],[Emissionen Transport
(t CO2 eq/a)]])</f>
        <v>0</v>
      </c>
    </row>
    <row r="55" spans="1:19" ht="31.5" thickTop="1" thickBot="1" x14ac:dyDescent="0.3">
      <c r="A55" s="53">
        <v>200201</v>
      </c>
      <c r="B55" s="47" t="str">
        <f t="shared" si="1"/>
        <v/>
      </c>
      <c r="C55" s="47" t="str">
        <f t="shared" si="2"/>
        <v>nicht gefährlich</v>
      </c>
      <c r="D55" s="48" t="s">
        <v>192</v>
      </c>
      <c r="E55" s="100"/>
      <c r="F55" s="100"/>
      <c r="G55" s="100"/>
      <c r="H55" s="100"/>
      <c r="I55" s="100"/>
      <c r="J55" s="135" t="str">
        <f>IFERROR(Tabelle2[[#This Row],[Menge
(t/a)]]/Tabelle2[[#This Row],[Anzahl Transporte]],"")</f>
        <v/>
      </c>
      <c r="K55" s="100"/>
      <c r="L55" s="100"/>
      <c r="M55" s="75" t="str">
        <f>IFERROR(VLOOKUP(Tabelle2[[#This Row],[Transportmittel]],Emissionsfaktoren!$N$2:$P$11,3,FALSE),"")</f>
        <v/>
      </c>
      <c r="N55" s="50" t="s">
        <v>215</v>
      </c>
      <c r="O55" s="106" t="str">
        <f>IFERROR((Tabelle2[[#This Row],[Menge pro Transport (t)]]*Tabelle2[[#This Row],[Transportweg zur Entsorgungsanlage Hin- und Rückweg
(km)]]*Tabelle2[[#This Row],[Emissionsfaktor Transport
(kg CO2 eq/tkm)]]/1000)*Tabelle2[[#This Row],[Anzahl Transporte]],"")</f>
        <v/>
      </c>
      <c r="P55"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5"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5" s="106" t="str">
        <f>IFERROR(Tabelle2[[#This Row],[Menge
(t/a)]]*Tabelle2[[#This Row],[Emissionsfaktor Behandlung
(t CO2 eq/t)]],"")</f>
        <v/>
      </c>
      <c r="S55" s="107">
        <f>IF(Tabelle2[[#This Row],[Emissionen Behandlung
(t CO2 eq/a)]]="",0,Tabelle2[[#This Row],[Emissionen Behandlung
(t CO2 eq/a)]])+IF(Tabelle2[[#This Row],[Emissionen Transport
(t CO2 eq/a)]]="",0,Tabelle2[[#This Row],[Emissionen Transport
(t CO2 eq/a)]])</f>
        <v>0</v>
      </c>
    </row>
    <row r="56" spans="1:19" ht="31.5" thickTop="1" thickBot="1" x14ac:dyDescent="0.3">
      <c r="A56" s="53">
        <v>200301</v>
      </c>
      <c r="B56" s="47" t="str">
        <f t="shared" si="1"/>
        <v/>
      </c>
      <c r="C56" s="47" t="str">
        <f t="shared" si="2"/>
        <v>nicht gefährlich</v>
      </c>
      <c r="D56" s="48" t="s">
        <v>189</v>
      </c>
      <c r="E56" s="100"/>
      <c r="F56" s="100"/>
      <c r="G56" s="100"/>
      <c r="H56" s="100"/>
      <c r="I56" s="100"/>
      <c r="J56" s="135" t="str">
        <f>IFERROR(Tabelle2[[#This Row],[Menge
(t/a)]]/Tabelle2[[#This Row],[Anzahl Transporte]],"")</f>
        <v/>
      </c>
      <c r="K56" s="100"/>
      <c r="L56" s="100"/>
      <c r="M56" s="75" t="str">
        <f>IFERROR(VLOOKUP(Tabelle2[[#This Row],[Transportmittel]],Emissionsfaktoren!$N$2:$P$11,3,FALSE),"")</f>
        <v/>
      </c>
      <c r="N56" s="50" t="s">
        <v>215</v>
      </c>
      <c r="O56" s="106" t="str">
        <f>IFERROR((Tabelle2[[#This Row],[Menge pro Transport (t)]]*Tabelle2[[#This Row],[Transportweg zur Entsorgungsanlage Hin- und Rückweg
(km)]]*Tabelle2[[#This Row],[Emissionsfaktor Transport
(kg CO2 eq/tkm)]]/1000)*Tabelle2[[#This Row],[Anzahl Transporte]],"")</f>
        <v/>
      </c>
      <c r="P56"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6"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6" s="106" t="str">
        <f>IFERROR(Tabelle2[[#This Row],[Menge
(t/a)]]*Tabelle2[[#This Row],[Emissionsfaktor Behandlung
(t CO2 eq/t)]],"")</f>
        <v/>
      </c>
      <c r="S56" s="107">
        <f>IF(Tabelle2[[#This Row],[Emissionen Behandlung
(t CO2 eq/a)]]="",0,Tabelle2[[#This Row],[Emissionen Behandlung
(t CO2 eq/a)]])+IF(Tabelle2[[#This Row],[Emissionen Transport
(t CO2 eq/a)]]="",0,Tabelle2[[#This Row],[Emissionen Transport
(t CO2 eq/a)]])</f>
        <v>0</v>
      </c>
    </row>
    <row r="57" spans="1:19" ht="31.5" thickTop="1" thickBot="1" x14ac:dyDescent="0.3">
      <c r="A57" s="53">
        <v>200303</v>
      </c>
      <c r="B57" s="47" t="str">
        <f t="shared" ref="B57" si="3">IF(MID(A57,7,1)="*","*","")</f>
        <v/>
      </c>
      <c r="C57" s="47" t="str">
        <f t="shared" ref="C57" si="4">IF(B57="*","gefährlich","nicht gefährlich")</f>
        <v>nicht gefährlich</v>
      </c>
      <c r="D57" s="48" t="s">
        <v>360</v>
      </c>
      <c r="E57" s="100"/>
      <c r="F57" s="100"/>
      <c r="G57" s="100"/>
      <c r="H57" s="100"/>
      <c r="I57" s="100"/>
      <c r="J57" s="135" t="str">
        <f>IFERROR(Tabelle2[[#This Row],[Menge
(t/a)]]/Tabelle2[[#This Row],[Anzahl Transporte]],"")</f>
        <v/>
      </c>
      <c r="K57" s="100"/>
      <c r="L57" s="100"/>
      <c r="M57" s="75" t="str">
        <f>IFERROR(VLOOKUP(Tabelle2[[#This Row],[Transportmittel]],Emissionsfaktoren!$N$2:$P$11,3,FALSE),"")</f>
        <v/>
      </c>
      <c r="N57" s="50" t="s">
        <v>215</v>
      </c>
      <c r="O57" s="106" t="str">
        <f>IFERROR((Tabelle2[[#This Row],[Menge pro Transport (t)]]*Tabelle2[[#This Row],[Transportweg zur Entsorgungsanlage Hin- und Rückweg
(km)]]*Tabelle2[[#This Row],[Emissionsfaktor Transport
(kg CO2 eq/tkm)]]/1000)*Tabelle2[[#This Row],[Anzahl Transporte]],"")</f>
        <v/>
      </c>
      <c r="P57"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7"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7" s="106" t="str">
        <f>IFERROR(Tabelle2[[#This Row],[Menge
(t/a)]]*Tabelle2[[#This Row],[Emissionsfaktor Behandlung
(t CO2 eq/t)]],"")</f>
        <v/>
      </c>
      <c r="S57" s="107">
        <f>IF(Tabelle2[[#This Row],[Emissionen Behandlung
(t CO2 eq/a)]]="",0,Tabelle2[[#This Row],[Emissionen Behandlung
(t CO2 eq/a)]])+IF(Tabelle2[[#This Row],[Emissionen Transport
(t CO2 eq/a)]]="",0,Tabelle2[[#This Row],[Emissionen Transport
(t CO2 eq/a)]])</f>
        <v>0</v>
      </c>
    </row>
    <row r="58" spans="1:19" ht="31.5" thickTop="1" thickBot="1" x14ac:dyDescent="0.3">
      <c r="A58" s="53">
        <v>200304</v>
      </c>
      <c r="B58" s="47" t="str">
        <f t="shared" si="1"/>
        <v/>
      </c>
      <c r="C58" s="47" t="str">
        <f t="shared" si="2"/>
        <v>nicht gefährlich</v>
      </c>
      <c r="D58" s="48" t="s">
        <v>171</v>
      </c>
      <c r="E58" s="100"/>
      <c r="F58" s="100"/>
      <c r="G58" s="100"/>
      <c r="H58" s="100"/>
      <c r="I58" s="100"/>
      <c r="J58" s="135" t="str">
        <f>IFERROR(Tabelle2[[#This Row],[Menge
(t/a)]]/Tabelle2[[#This Row],[Anzahl Transporte]],"")</f>
        <v/>
      </c>
      <c r="K58" s="100"/>
      <c r="L58" s="100"/>
      <c r="M58" s="75" t="str">
        <f>IFERROR(VLOOKUP(Tabelle2[[#This Row],[Transportmittel]],Emissionsfaktoren!$N$2:$P$11,3,FALSE),"")</f>
        <v/>
      </c>
      <c r="N58" s="50" t="s">
        <v>215</v>
      </c>
      <c r="O58" s="106" t="str">
        <f>IFERROR((Tabelle2[[#This Row],[Menge pro Transport (t)]]*Tabelle2[[#This Row],[Transportweg zur Entsorgungsanlage Hin- und Rückweg
(km)]]*Tabelle2[[#This Row],[Emissionsfaktor Transport
(kg CO2 eq/tkm)]]/1000)*Tabelle2[[#This Row],[Anzahl Transporte]],"")</f>
        <v/>
      </c>
      <c r="P58"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8"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8" s="106" t="str">
        <f>IFERROR(Tabelle2[[#This Row],[Menge
(t/a)]]*Tabelle2[[#This Row],[Emissionsfaktor Behandlung
(t CO2 eq/t)]],"")</f>
        <v/>
      </c>
      <c r="S58" s="107">
        <f>IF(Tabelle2[[#This Row],[Emissionen Behandlung
(t CO2 eq/a)]]="",0,Tabelle2[[#This Row],[Emissionen Behandlung
(t CO2 eq/a)]])+IF(Tabelle2[[#This Row],[Emissionen Transport
(t CO2 eq/a)]]="",0,Tabelle2[[#This Row],[Emissionen Transport
(t CO2 eq/a)]])</f>
        <v>0</v>
      </c>
    </row>
    <row r="59" spans="1:19" ht="31.5" thickTop="1" thickBot="1" x14ac:dyDescent="0.3">
      <c r="A59" s="55">
        <v>200306</v>
      </c>
      <c r="B59" s="56" t="str">
        <f t="shared" si="1"/>
        <v/>
      </c>
      <c r="C59" s="56" t="str">
        <f t="shared" si="2"/>
        <v>nicht gefährlich</v>
      </c>
      <c r="D59" s="48" t="s">
        <v>136</v>
      </c>
      <c r="E59" s="100"/>
      <c r="F59" s="100"/>
      <c r="G59" s="100"/>
      <c r="H59" s="100"/>
      <c r="I59" s="100"/>
      <c r="J59" s="135" t="str">
        <f>IFERROR(Tabelle2[[#This Row],[Menge
(t/a)]]/Tabelle2[[#This Row],[Anzahl Transporte]],"")</f>
        <v/>
      </c>
      <c r="K59" s="100"/>
      <c r="L59" s="100"/>
      <c r="M59" s="75" t="str">
        <f>IFERROR(VLOOKUP(Tabelle2[[#This Row],[Transportmittel]],Emissionsfaktoren!$N$2:$P$11,3,FALSE),"")</f>
        <v/>
      </c>
      <c r="N59" s="50" t="s">
        <v>215</v>
      </c>
      <c r="O59" s="106" t="str">
        <f>IFERROR((Tabelle2[[#This Row],[Menge pro Transport (t)]]*Tabelle2[[#This Row],[Transportweg zur Entsorgungsanlage Hin- und Rückweg
(km)]]*Tabelle2[[#This Row],[Emissionsfaktor Transport
(kg CO2 eq/tkm)]]/1000)*Tabelle2[[#This Row],[Anzahl Transporte]],"")</f>
        <v/>
      </c>
      <c r="P59" s="75" t="e">
        <f>IF(VLOOKUP(Tabelle2[[#This Row],[Abfallschlüssel-nummer]],Emissionsfaktoren!$A$2:$K$67,MATCH(Tabelle2[[#This Row],[Verwertung/ Beseitigung]],Emissionsfaktoren!$A$1:$K$1,0)+1,FALSE)=0,"",VLOOKUP(Tabelle2[[#This Row],[Abfallschlüssel-nummer]],Emissionsfaktoren!$A$2:$K$67,MATCH(Tabelle2[[#This Row],[Verwertung/ Beseitigung]],Emissionsfaktoren!$A$1:$K$1,0)+1,FALSE))</f>
        <v>#N/A</v>
      </c>
      <c r="Q59" s="76" t="e">
        <f>IF(VLOOKUP(Tabelle2[[#This Row],[Abfallschlüssel-nummer]],Emissionsfaktoren!$A$2:$K$67,MATCH(Tabelle2[[#This Row],[Verwertung/ Beseitigung]],Emissionsfaktoren!$A$1:$K$1,0)+2,FALSE)=0,"",VLOOKUP(Tabelle2[[#This Row],[Abfallschlüssel-nummer]],Emissionsfaktoren!$A$2:$K$67,MATCH(Tabelle2[[#This Row],[Verwertung/ Beseitigung]],Emissionsfaktoren!$A$1:$K$1,0)+2,FALSE))</f>
        <v>#N/A</v>
      </c>
      <c r="R59" s="106" t="str">
        <f>IFERROR(Tabelle2[[#This Row],[Menge
(t/a)]]*Tabelle2[[#This Row],[Emissionsfaktor Behandlung
(t CO2 eq/t)]],"")</f>
        <v/>
      </c>
      <c r="S59" s="107">
        <f>IF(Tabelle2[[#This Row],[Emissionen Behandlung
(t CO2 eq/a)]]="",0,Tabelle2[[#This Row],[Emissionen Behandlung
(t CO2 eq/a)]])+IF(Tabelle2[[#This Row],[Emissionen Transport
(t CO2 eq/a)]]="",0,Tabelle2[[#This Row],[Emissionen Transport
(t CO2 eq/a)]])</f>
        <v>0</v>
      </c>
    </row>
    <row r="60" spans="1:19" ht="15.75" thickTop="1" x14ac:dyDescent="0.25">
      <c r="A60" s="45"/>
      <c r="B60" s="45"/>
      <c r="C60" s="45"/>
      <c r="D60" s="45"/>
    </row>
    <row r="61" spans="1:19" x14ac:dyDescent="0.25">
      <c r="A61" s="45"/>
      <c r="B61" s="45"/>
      <c r="C61" s="45"/>
      <c r="D61" s="45"/>
      <c r="S61" s="72"/>
    </row>
    <row r="62" spans="1:19" x14ac:dyDescent="0.25">
      <c r="A62" s="45"/>
      <c r="B62" s="45"/>
      <c r="C62" s="45"/>
      <c r="D62" s="45"/>
    </row>
    <row r="63" spans="1:19" x14ac:dyDescent="0.25">
      <c r="A63" s="45"/>
      <c r="B63" s="45"/>
      <c r="C63" s="45"/>
      <c r="D63" s="45"/>
    </row>
    <row r="64" spans="1:19" x14ac:dyDescent="0.25">
      <c r="A64" s="45"/>
      <c r="B64" s="45"/>
      <c r="C64" s="45"/>
      <c r="D64" s="45"/>
    </row>
    <row r="65" spans="1:5" x14ac:dyDescent="0.25">
      <c r="A65" s="45"/>
      <c r="B65" s="45"/>
      <c r="C65" s="45"/>
      <c r="D65" s="45"/>
    </row>
    <row r="66" spans="1:5" x14ac:dyDescent="0.25">
      <c r="A66" s="45"/>
      <c r="B66" s="45"/>
      <c r="C66" s="45"/>
      <c r="D66" s="45"/>
    </row>
    <row r="67" spans="1:5" x14ac:dyDescent="0.25">
      <c r="A67" s="45"/>
      <c r="B67" s="45"/>
      <c r="C67" s="45"/>
      <c r="D67" s="45"/>
      <c r="E67" s="45"/>
    </row>
    <row r="68" spans="1:5" x14ac:dyDescent="0.25">
      <c r="A68" s="45"/>
      <c r="B68" s="45"/>
      <c r="C68" s="45"/>
      <c r="D68" s="45"/>
      <c r="E68" s="45"/>
    </row>
    <row r="69" spans="1:5" x14ac:dyDescent="0.25">
      <c r="A69" s="45"/>
      <c r="B69" s="45"/>
      <c r="C69" s="45"/>
      <c r="D69" s="45"/>
      <c r="E69" s="45"/>
    </row>
    <row r="70" spans="1:5" x14ac:dyDescent="0.25">
      <c r="A70" s="45"/>
      <c r="B70" s="45"/>
      <c r="C70" s="45"/>
      <c r="D70" s="45"/>
      <c r="E70" s="45"/>
    </row>
    <row r="71" spans="1:5" x14ac:dyDescent="0.25">
      <c r="A71" s="45"/>
      <c r="B71" s="45"/>
      <c r="C71" s="45"/>
      <c r="D71" s="45"/>
      <c r="E71" s="45"/>
    </row>
    <row r="72" spans="1:5" x14ac:dyDescent="0.25">
      <c r="A72" s="45"/>
      <c r="B72" s="45"/>
      <c r="C72" s="45"/>
      <c r="D72" s="45"/>
      <c r="E72" s="45"/>
    </row>
    <row r="73" spans="1:5" x14ac:dyDescent="0.25">
      <c r="A73" s="45"/>
      <c r="B73" s="45"/>
      <c r="C73" s="45"/>
      <c r="D73" s="45"/>
      <c r="E73" s="45"/>
    </row>
    <row r="74" spans="1:5" x14ac:dyDescent="0.25">
      <c r="A74" s="45"/>
      <c r="B74" s="45"/>
      <c r="C74" s="45"/>
      <c r="D74" s="45"/>
      <c r="E74" s="45"/>
    </row>
    <row r="75" spans="1:5" x14ac:dyDescent="0.25">
      <c r="A75" s="45"/>
      <c r="B75" s="45"/>
      <c r="C75" s="45"/>
      <c r="D75" s="45"/>
      <c r="E75" s="45"/>
    </row>
    <row r="76" spans="1:5" x14ac:dyDescent="0.25">
      <c r="A76" s="45"/>
      <c r="B76" s="45"/>
      <c r="C76" s="45"/>
      <c r="D76" s="45"/>
      <c r="E76" s="45"/>
    </row>
    <row r="77" spans="1:5" x14ac:dyDescent="0.25">
      <c r="A77" s="45"/>
      <c r="B77" s="45"/>
      <c r="C77" s="45"/>
      <c r="D77" s="45"/>
      <c r="E77" s="45"/>
    </row>
    <row r="78" spans="1:5" x14ac:dyDescent="0.25">
      <c r="A78" s="45"/>
      <c r="B78" s="45"/>
      <c r="C78" s="45"/>
      <c r="D78" s="45"/>
      <c r="E78" s="45"/>
    </row>
    <row r="79" spans="1:5" x14ac:dyDescent="0.25">
      <c r="A79" s="45"/>
      <c r="B79" s="45"/>
      <c r="C79" s="45"/>
      <c r="D79" s="45"/>
      <c r="E79" s="45"/>
    </row>
    <row r="80" spans="1:5" x14ac:dyDescent="0.25">
      <c r="A80" s="45"/>
      <c r="B80" s="45"/>
      <c r="C80" s="45"/>
      <c r="D80" s="45"/>
      <c r="E80" s="45"/>
    </row>
    <row r="81" spans="1:5" x14ac:dyDescent="0.25">
      <c r="A81" s="45"/>
      <c r="B81" s="45"/>
      <c r="C81" s="45"/>
      <c r="D81" s="45"/>
      <c r="E81" s="45"/>
    </row>
    <row r="82" spans="1:5" x14ac:dyDescent="0.25">
      <c r="A82" s="45"/>
      <c r="B82" s="45"/>
      <c r="C82" s="45"/>
      <c r="D82" s="45"/>
      <c r="E82" s="45"/>
    </row>
    <row r="83" spans="1:5" x14ac:dyDescent="0.25">
      <c r="A83" s="45"/>
      <c r="B83" s="45"/>
      <c r="C83" s="45"/>
      <c r="D83" s="45"/>
      <c r="E83" s="45"/>
    </row>
    <row r="84" spans="1:5" x14ac:dyDescent="0.25">
      <c r="A84" s="45"/>
      <c r="B84" s="45"/>
      <c r="C84" s="45"/>
      <c r="D84" s="45"/>
      <c r="E84" s="45"/>
    </row>
    <row r="85" spans="1:5" x14ac:dyDescent="0.25">
      <c r="A85" s="45"/>
      <c r="B85" s="45"/>
      <c r="C85" s="45"/>
      <c r="D85" s="45"/>
    </row>
    <row r="86" spans="1:5" x14ac:dyDescent="0.25">
      <c r="A86" s="45"/>
      <c r="B86" s="45"/>
      <c r="C86" s="45"/>
      <c r="D86" s="45"/>
    </row>
    <row r="87" spans="1:5" x14ac:dyDescent="0.25">
      <c r="A87" s="45"/>
      <c r="B87" s="45"/>
      <c r="C87" s="45"/>
      <c r="D87" s="45"/>
    </row>
    <row r="88" spans="1:5" x14ac:dyDescent="0.25">
      <c r="A88" s="45"/>
      <c r="B88" s="45"/>
      <c r="C88" s="45"/>
      <c r="D88" s="45"/>
    </row>
    <row r="89" spans="1:5" x14ac:dyDescent="0.25">
      <c r="A89" s="45"/>
      <c r="B89" s="45"/>
      <c r="C89" s="45"/>
      <c r="D89" s="45"/>
    </row>
    <row r="90" spans="1:5" x14ac:dyDescent="0.25">
      <c r="A90" s="45"/>
      <c r="B90" s="45"/>
      <c r="C90" s="45"/>
      <c r="D90" s="45"/>
    </row>
    <row r="91" spans="1:5" x14ac:dyDescent="0.25">
      <c r="A91" s="45"/>
      <c r="B91" s="45"/>
      <c r="C91" s="45"/>
      <c r="D91" s="45"/>
    </row>
    <row r="92" spans="1:5" x14ac:dyDescent="0.25">
      <c r="A92" s="45"/>
      <c r="B92" s="45"/>
      <c r="C92" s="45"/>
      <c r="D92" s="45"/>
    </row>
    <row r="93" spans="1:5" x14ac:dyDescent="0.25">
      <c r="A93" s="45"/>
      <c r="B93" s="45"/>
      <c r="C93" s="45"/>
      <c r="D93" s="45"/>
    </row>
    <row r="94" spans="1:5" x14ac:dyDescent="0.25">
      <c r="A94" s="45"/>
      <c r="B94" s="45"/>
      <c r="C94" s="45"/>
      <c r="D94" s="45"/>
    </row>
    <row r="95" spans="1:5" x14ac:dyDescent="0.25">
      <c r="A95" s="45"/>
      <c r="B95" s="45"/>
      <c r="C95" s="45"/>
      <c r="D95" s="45"/>
    </row>
    <row r="96" spans="1:5" x14ac:dyDescent="0.25">
      <c r="A96" s="45"/>
      <c r="B96" s="45"/>
      <c r="C96" s="45"/>
      <c r="D96" s="45"/>
    </row>
    <row r="97" spans="1:4" x14ac:dyDescent="0.25">
      <c r="A97" s="45"/>
      <c r="B97" s="45"/>
      <c r="C97" s="45"/>
      <c r="D97" s="45"/>
    </row>
    <row r="98" spans="1:4" x14ac:dyDescent="0.25">
      <c r="A98" s="45"/>
      <c r="B98" s="45"/>
      <c r="C98" s="45"/>
      <c r="D98" s="45"/>
    </row>
    <row r="99" spans="1:4" x14ac:dyDescent="0.25">
      <c r="A99" s="45"/>
      <c r="B99" s="45"/>
      <c r="C99" s="45"/>
      <c r="D99" s="45"/>
    </row>
    <row r="100" spans="1:4" x14ac:dyDescent="0.25">
      <c r="A100" s="45"/>
      <c r="B100" s="45"/>
      <c r="C100" s="45"/>
      <c r="D100" s="45"/>
    </row>
    <row r="101" spans="1:4" x14ac:dyDescent="0.25">
      <c r="A101" s="45"/>
      <c r="B101" s="45"/>
      <c r="C101" s="45"/>
      <c r="D101" s="45"/>
    </row>
    <row r="102" spans="1:4" x14ac:dyDescent="0.25">
      <c r="A102" s="45"/>
      <c r="B102" s="45"/>
      <c r="C102" s="45"/>
      <c r="D102" s="45"/>
    </row>
    <row r="103" spans="1:4" x14ac:dyDescent="0.25">
      <c r="A103" s="45"/>
      <c r="B103" s="45"/>
      <c r="C103" s="45"/>
      <c r="D103" s="45"/>
    </row>
    <row r="104" spans="1:4" x14ac:dyDescent="0.25">
      <c r="A104" s="45"/>
      <c r="B104" s="45"/>
      <c r="C104" s="45"/>
      <c r="D104" s="45"/>
    </row>
    <row r="105" spans="1:4" x14ac:dyDescent="0.25">
      <c r="A105" s="45"/>
      <c r="B105" s="45"/>
      <c r="C105" s="45"/>
      <c r="D105" s="45"/>
    </row>
    <row r="106" spans="1:4" x14ac:dyDescent="0.25">
      <c r="A106" s="45"/>
      <c r="B106" s="45"/>
      <c r="C106" s="45"/>
      <c r="D106" s="45"/>
    </row>
    <row r="107" spans="1:4" x14ac:dyDescent="0.25">
      <c r="A107" s="45"/>
      <c r="B107" s="45"/>
      <c r="C107" s="45"/>
      <c r="D107" s="45"/>
    </row>
    <row r="108" spans="1:4" x14ac:dyDescent="0.25">
      <c r="A108" s="45"/>
      <c r="B108" s="45"/>
      <c r="C108" s="45"/>
      <c r="D108" s="45"/>
    </row>
    <row r="109" spans="1:4" x14ac:dyDescent="0.25">
      <c r="A109" s="45"/>
      <c r="B109" s="45"/>
      <c r="C109" s="45"/>
      <c r="D109" s="45"/>
    </row>
    <row r="110" spans="1:4" x14ac:dyDescent="0.25">
      <c r="A110" s="45"/>
      <c r="B110" s="45"/>
      <c r="C110" s="45"/>
      <c r="D110" s="45"/>
    </row>
    <row r="111" spans="1:4" x14ac:dyDescent="0.25">
      <c r="A111" s="45"/>
      <c r="B111" s="45"/>
      <c r="C111" s="45"/>
      <c r="D111" s="45"/>
    </row>
    <row r="112" spans="1:4" x14ac:dyDescent="0.25">
      <c r="A112" s="45"/>
      <c r="B112" s="45"/>
      <c r="C112" s="45"/>
      <c r="D112" s="45"/>
    </row>
    <row r="113" spans="1:4" x14ac:dyDescent="0.25">
      <c r="A113" s="45"/>
      <c r="B113" s="45"/>
      <c r="C113" s="45"/>
      <c r="D113" s="45"/>
    </row>
    <row r="114" spans="1:4" x14ac:dyDescent="0.25">
      <c r="A114" s="45"/>
      <c r="B114" s="45"/>
      <c r="C114" s="45"/>
      <c r="D114" s="45"/>
    </row>
    <row r="115" spans="1:4" x14ac:dyDescent="0.25">
      <c r="A115" s="45"/>
      <c r="B115" s="45"/>
      <c r="C115" s="45"/>
      <c r="D115" s="45"/>
    </row>
    <row r="116" spans="1:4" x14ac:dyDescent="0.25">
      <c r="A116" s="45"/>
      <c r="B116" s="45"/>
      <c r="C116" s="45"/>
      <c r="D116" s="45"/>
    </row>
    <row r="117" spans="1:4" x14ac:dyDescent="0.25">
      <c r="A117" s="45"/>
      <c r="B117" s="45"/>
      <c r="C117" s="45"/>
      <c r="D117" s="45"/>
    </row>
    <row r="118" spans="1:4" x14ac:dyDescent="0.25">
      <c r="A118" s="45"/>
      <c r="B118" s="45"/>
      <c r="C118" s="45"/>
      <c r="D118" s="45"/>
    </row>
    <row r="119" spans="1:4" x14ac:dyDescent="0.25">
      <c r="A119" s="45"/>
      <c r="B119" s="45"/>
      <c r="C119" s="45"/>
      <c r="D119" s="45"/>
    </row>
    <row r="120" spans="1:4" x14ac:dyDescent="0.25">
      <c r="A120" s="45"/>
      <c r="B120" s="45"/>
      <c r="C120" s="45"/>
      <c r="D120" s="45"/>
    </row>
    <row r="121" spans="1:4" x14ac:dyDescent="0.25">
      <c r="A121" s="45"/>
      <c r="B121" s="45"/>
      <c r="C121" s="45"/>
      <c r="D121" s="45"/>
    </row>
    <row r="122" spans="1:4" x14ac:dyDescent="0.25">
      <c r="A122" s="45"/>
      <c r="B122" s="45"/>
      <c r="C122" s="45"/>
      <c r="D122" s="45"/>
    </row>
    <row r="123" spans="1:4" x14ac:dyDescent="0.25">
      <c r="A123" s="45"/>
      <c r="B123" s="45"/>
      <c r="C123" s="45"/>
      <c r="D123" s="45"/>
    </row>
    <row r="124" spans="1:4" x14ac:dyDescent="0.25">
      <c r="A124" s="45"/>
      <c r="B124" s="45"/>
      <c r="C124" s="45"/>
      <c r="D124" s="45"/>
    </row>
    <row r="125" spans="1:4" x14ac:dyDescent="0.25">
      <c r="A125" s="45"/>
      <c r="B125" s="45"/>
      <c r="C125" s="45"/>
      <c r="D125" s="45"/>
    </row>
    <row r="126" spans="1:4" x14ac:dyDescent="0.25">
      <c r="A126" s="45"/>
      <c r="B126" s="45"/>
      <c r="C126" s="45"/>
      <c r="D126" s="45"/>
    </row>
    <row r="127" spans="1:4" x14ac:dyDescent="0.25">
      <c r="A127" s="45"/>
      <c r="B127" s="45"/>
      <c r="C127" s="45"/>
      <c r="D127" s="45"/>
    </row>
    <row r="128" spans="1:4" x14ac:dyDescent="0.25">
      <c r="A128" s="45"/>
      <c r="B128" s="45"/>
      <c r="C128" s="45"/>
      <c r="D128" s="45"/>
    </row>
    <row r="129" spans="1:5" x14ac:dyDescent="0.25">
      <c r="A129" s="45"/>
      <c r="B129" s="45"/>
      <c r="C129" s="45"/>
      <c r="D129" s="45"/>
    </row>
    <row r="130" spans="1:5" x14ac:dyDescent="0.25">
      <c r="A130" s="45"/>
      <c r="B130" s="45"/>
      <c r="C130" s="45"/>
      <c r="D130" s="45"/>
    </row>
    <row r="131" spans="1:5" x14ac:dyDescent="0.25">
      <c r="A131" s="45"/>
      <c r="B131" s="45"/>
      <c r="C131" s="45"/>
      <c r="D131" s="45"/>
    </row>
    <row r="132" spans="1:5" x14ac:dyDescent="0.25">
      <c r="A132" s="45"/>
      <c r="B132" s="45"/>
      <c r="C132" s="45"/>
      <c r="D132" s="45"/>
    </row>
    <row r="133" spans="1:5" x14ac:dyDescent="0.25">
      <c r="A133" s="45"/>
      <c r="B133" s="45"/>
      <c r="C133" s="45"/>
      <c r="D133" s="45"/>
    </row>
    <row r="134" spans="1:5" x14ac:dyDescent="0.25">
      <c r="A134" s="45"/>
      <c r="B134" s="45"/>
      <c r="C134" s="45"/>
      <c r="D134" s="45"/>
    </row>
    <row r="135" spans="1:5" x14ac:dyDescent="0.25">
      <c r="A135" s="45"/>
      <c r="B135" s="45"/>
      <c r="C135" s="45"/>
      <c r="D135" s="45"/>
    </row>
    <row r="136" spans="1:5" x14ac:dyDescent="0.25">
      <c r="A136" s="45"/>
      <c r="B136" s="45"/>
      <c r="C136" s="45"/>
      <c r="D136" s="45"/>
    </row>
    <row r="137" spans="1:5" x14ac:dyDescent="0.25">
      <c r="A137" s="45"/>
      <c r="B137" s="45"/>
      <c r="C137" s="45"/>
      <c r="D137" s="45"/>
    </row>
    <row r="138" spans="1:5" x14ac:dyDescent="0.25">
      <c r="A138" s="45"/>
      <c r="B138" s="45"/>
      <c r="C138" s="45"/>
      <c r="D138" s="45"/>
      <c r="E138" s="45"/>
    </row>
    <row r="139" spans="1:5" x14ac:dyDescent="0.25">
      <c r="A139" s="45"/>
      <c r="B139" s="45"/>
      <c r="C139" s="45"/>
      <c r="D139" s="45"/>
      <c r="E139" s="45"/>
    </row>
    <row r="140" spans="1:5" x14ac:dyDescent="0.25">
      <c r="A140" s="45"/>
      <c r="B140" s="45"/>
      <c r="C140" s="45"/>
      <c r="D140" s="45"/>
      <c r="E140" s="45"/>
    </row>
    <row r="141" spans="1:5" x14ac:dyDescent="0.25">
      <c r="A141" s="45"/>
      <c r="B141" s="45"/>
      <c r="C141" s="45"/>
      <c r="D141" s="45"/>
      <c r="E141" s="45"/>
    </row>
    <row r="142" spans="1:5" x14ac:dyDescent="0.25">
      <c r="A142" s="45"/>
      <c r="B142" s="45"/>
      <c r="C142" s="45"/>
      <c r="D142" s="45"/>
      <c r="E142" s="45"/>
    </row>
    <row r="143" spans="1:5" x14ac:dyDescent="0.25">
      <c r="A143" s="45"/>
      <c r="B143" s="45"/>
      <c r="C143" s="45"/>
      <c r="D143" s="45"/>
      <c r="E143" s="45"/>
    </row>
    <row r="144" spans="1:5" x14ac:dyDescent="0.25">
      <c r="A144" s="45"/>
      <c r="B144" s="45"/>
      <c r="C144" s="45"/>
      <c r="D144" s="45"/>
      <c r="E144" s="45"/>
    </row>
    <row r="145" spans="1:5" x14ac:dyDescent="0.25">
      <c r="A145" s="45"/>
      <c r="B145" s="45"/>
      <c r="C145" s="45"/>
      <c r="D145" s="45"/>
      <c r="E145" s="45"/>
    </row>
    <row r="146" spans="1:5" x14ac:dyDescent="0.25">
      <c r="A146" s="45"/>
      <c r="B146" s="45"/>
      <c r="C146" s="45"/>
      <c r="D146" s="45"/>
      <c r="E146" s="45"/>
    </row>
    <row r="147" spans="1:5" x14ac:dyDescent="0.25">
      <c r="A147" s="45"/>
      <c r="B147" s="45"/>
      <c r="C147" s="45"/>
      <c r="D147" s="45"/>
      <c r="E147" s="45"/>
    </row>
    <row r="148" spans="1:5" x14ac:dyDescent="0.25">
      <c r="A148" s="45"/>
      <c r="B148" s="45"/>
      <c r="C148" s="45"/>
      <c r="D148" s="45"/>
      <c r="E148" s="45"/>
    </row>
    <row r="149" spans="1:5" x14ac:dyDescent="0.25">
      <c r="A149" s="45"/>
      <c r="B149" s="45"/>
      <c r="C149" s="45"/>
      <c r="D149" s="45"/>
      <c r="E149" s="45"/>
    </row>
    <row r="150" spans="1:5" x14ac:dyDescent="0.25">
      <c r="A150" s="45"/>
      <c r="B150" s="45"/>
      <c r="C150" s="45"/>
      <c r="D150" s="45"/>
      <c r="E150" s="45"/>
    </row>
    <row r="151" spans="1:5" x14ac:dyDescent="0.25">
      <c r="A151" s="45"/>
      <c r="B151" s="45"/>
      <c r="C151" s="45"/>
      <c r="D151" s="45"/>
      <c r="E151" s="45"/>
    </row>
    <row r="152" spans="1:5" x14ac:dyDescent="0.25">
      <c r="A152" s="45"/>
      <c r="B152" s="45"/>
      <c r="C152" s="45"/>
      <c r="D152" s="45"/>
      <c r="E152" s="45"/>
    </row>
    <row r="153" spans="1:5" x14ac:dyDescent="0.25">
      <c r="A153" s="45"/>
      <c r="B153" s="45"/>
      <c r="C153" s="45"/>
      <c r="D153" s="45"/>
      <c r="E153" s="45"/>
    </row>
    <row r="154" spans="1:5" x14ac:dyDescent="0.25">
      <c r="A154" s="45"/>
      <c r="B154" s="45"/>
      <c r="C154" s="45"/>
      <c r="D154" s="45"/>
      <c r="E154" s="45"/>
    </row>
    <row r="155" spans="1:5" x14ac:dyDescent="0.25">
      <c r="A155" s="45"/>
      <c r="B155" s="45"/>
      <c r="C155" s="45"/>
      <c r="D155" s="45"/>
      <c r="E155" s="45"/>
    </row>
    <row r="156" spans="1:5" x14ac:dyDescent="0.25">
      <c r="A156" s="45"/>
      <c r="B156" s="45"/>
      <c r="C156" s="45"/>
      <c r="D156" s="45"/>
      <c r="E156" s="45"/>
    </row>
    <row r="157" spans="1:5" x14ac:dyDescent="0.25">
      <c r="A157" s="45"/>
      <c r="B157" s="45"/>
      <c r="C157" s="45"/>
      <c r="D157" s="45"/>
      <c r="E157" s="45"/>
    </row>
    <row r="158" spans="1:5" x14ac:dyDescent="0.25">
      <c r="A158" s="45"/>
      <c r="B158" s="45"/>
      <c r="C158" s="45"/>
      <c r="D158" s="45"/>
      <c r="E158" s="45"/>
    </row>
    <row r="159" spans="1:5" x14ac:dyDescent="0.25">
      <c r="A159" s="45"/>
      <c r="B159" s="45"/>
      <c r="C159" s="45"/>
      <c r="D159" s="45"/>
      <c r="E159" s="45"/>
    </row>
    <row r="160" spans="1:5" x14ac:dyDescent="0.25">
      <c r="A160" s="45"/>
      <c r="B160" s="45"/>
      <c r="C160" s="45"/>
      <c r="D160" s="45"/>
      <c r="E160" s="45"/>
    </row>
    <row r="161" spans="1:5" x14ac:dyDescent="0.25">
      <c r="A161" s="45"/>
      <c r="B161" s="45"/>
      <c r="C161" s="45"/>
      <c r="D161" s="45"/>
      <c r="E161" s="45"/>
    </row>
    <row r="162" spans="1:5" x14ac:dyDescent="0.25">
      <c r="A162" s="45"/>
      <c r="B162" s="45"/>
      <c r="C162" s="45"/>
      <c r="D162" s="45"/>
      <c r="E162" s="45"/>
    </row>
    <row r="163" spans="1:5" x14ac:dyDescent="0.25">
      <c r="A163" s="45"/>
      <c r="B163" s="45"/>
      <c r="C163" s="45"/>
      <c r="D163" s="45"/>
      <c r="E163" s="45"/>
    </row>
    <row r="164" spans="1:5" x14ac:dyDescent="0.25">
      <c r="A164" s="45"/>
      <c r="B164" s="45"/>
      <c r="C164" s="45"/>
      <c r="D164" s="45"/>
      <c r="E164" s="45"/>
    </row>
    <row r="165" spans="1:5" x14ac:dyDescent="0.25">
      <c r="A165" s="45"/>
      <c r="B165" s="45"/>
      <c r="C165" s="45"/>
      <c r="D165" s="45"/>
      <c r="E165" s="45"/>
    </row>
    <row r="166" spans="1:5" x14ac:dyDescent="0.25">
      <c r="A166" s="45"/>
      <c r="B166" s="45"/>
      <c r="C166" s="45"/>
      <c r="D166" s="45"/>
      <c r="E166" s="45"/>
    </row>
    <row r="167" spans="1:5" x14ac:dyDescent="0.25">
      <c r="A167" s="45"/>
      <c r="B167" s="45"/>
      <c r="C167" s="45"/>
      <c r="D167" s="45"/>
      <c r="E167" s="45"/>
    </row>
    <row r="168" spans="1:5" x14ac:dyDescent="0.25">
      <c r="A168" s="45"/>
      <c r="B168" s="45"/>
      <c r="C168" s="45"/>
      <c r="D168" s="45"/>
      <c r="E168" s="45"/>
    </row>
    <row r="169" spans="1:5" x14ac:dyDescent="0.25">
      <c r="A169" s="45"/>
      <c r="B169" s="45"/>
      <c r="C169" s="45"/>
      <c r="D169" s="45"/>
      <c r="E169" s="45"/>
    </row>
    <row r="170" spans="1:5" x14ac:dyDescent="0.25">
      <c r="A170" s="45"/>
      <c r="B170" s="45"/>
      <c r="C170" s="45"/>
      <c r="D170" s="45"/>
      <c r="E170" s="45"/>
    </row>
    <row r="171" spans="1:5" x14ac:dyDescent="0.25">
      <c r="A171" s="45"/>
      <c r="B171" s="45"/>
      <c r="C171" s="45"/>
      <c r="D171" s="45"/>
      <c r="E171" s="45"/>
    </row>
    <row r="172" spans="1:5" x14ac:dyDescent="0.25">
      <c r="A172" s="45"/>
      <c r="B172" s="45"/>
      <c r="C172" s="45"/>
      <c r="D172" s="45"/>
      <c r="E172" s="45"/>
    </row>
    <row r="173" spans="1:5" x14ac:dyDescent="0.25">
      <c r="A173" s="45"/>
      <c r="B173" s="45"/>
      <c r="C173" s="45"/>
      <c r="D173" s="45"/>
      <c r="E173" s="45"/>
    </row>
    <row r="174" spans="1:5" x14ac:dyDescent="0.25">
      <c r="A174" s="45"/>
      <c r="B174" s="45"/>
      <c r="C174" s="45"/>
      <c r="D174" s="45"/>
      <c r="E174" s="45"/>
    </row>
    <row r="175" spans="1:5" x14ac:dyDescent="0.25">
      <c r="A175" s="45"/>
      <c r="B175" s="45"/>
      <c r="C175" s="45"/>
      <c r="D175" s="45"/>
      <c r="E175" s="45"/>
    </row>
    <row r="176" spans="1:5" x14ac:dyDescent="0.25">
      <c r="A176" s="45"/>
      <c r="B176" s="45"/>
      <c r="C176" s="45"/>
      <c r="D176" s="45"/>
      <c r="E176" s="45"/>
    </row>
    <row r="177" spans="1:5" x14ac:dyDescent="0.25">
      <c r="A177" s="45"/>
      <c r="B177" s="45"/>
      <c r="C177" s="45"/>
      <c r="D177" s="45"/>
      <c r="E177" s="45"/>
    </row>
    <row r="178" spans="1:5" x14ac:dyDescent="0.25">
      <c r="A178" s="45"/>
      <c r="B178" s="45"/>
      <c r="C178" s="45"/>
      <c r="D178" s="45"/>
      <c r="E178" s="45"/>
    </row>
    <row r="179" spans="1:5" x14ac:dyDescent="0.25">
      <c r="A179" s="45"/>
      <c r="B179" s="45"/>
      <c r="C179" s="45"/>
      <c r="D179" s="45"/>
      <c r="E179" s="45"/>
    </row>
    <row r="180" spans="1:5" x14ac:dyDescent="0.25">
      <c r="A180" s="45"/>
      <c r="B180" s="45"/>
      <c r="C180" s="45"/>
      <c r="D180" s="45"/>
      <c r="E180" s="45"/>
    </row>
    <row r="181" spans="1:5" x14ac:dyDescent="0.25">
      <c r="A181" s="45"/>
      <c r="B181" s="45"/>
      <c r="C181" s="45"/>
      <c r="D181" s="45"/>
      <c r="E181" s="45"/>
    </row>
    <row r="182" spans="1:5" x14ac:dyDescent="0.25">
      <c r="A182" s="45"/>
      <c r="B182" s="45"/>
      <c r="C182" s="45"/>
      <c r="D182" s="45"/>
      <c r="E182" s="45"/>
    </row>
    <row r="183" spans="1:5" x14ac:dyDescent="0.25">
      <c r="A183" s="45"/>
      <c r="B183" s="45"/>
      <c r="C183" s="45"/>
      <c r="D183" s="45"/>
      <c r="E183" s="45"/>
    </row>
  </sheetData>
  <pageMargins left="0.7" right="0.7" top="0.78740157499999996" bottom="0.78740157499999996" header="0.3" footer="0.3"/>
  <pageSetup paperSize="9" scale="25" orientation="portrait" r:id="rId1"/>
  <ignoredErrors>
    <ignoredError sqref="A5:A6" numberStoredAsText="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EF397DC-7260-4427-AE57-94B5732DC25D}">
          <x14:formula1>
            <xm:f>Emissionsfaktoren!$N$2:$N$11</xm:f>
          </x14:formula1>
          <xm:sqref>L5:L59</xm:sqref>
        </x14:dataValidation>
        <x14:dataValidation type="list" allowBlank="1" showInputMessage="1" showErrorMessage="1" xr:uid="{C32337A6-7594-4E90-AA9B-FD581B1BAF2F}">
          <x14:formula1>
            <xm:f>Emissionsfaktoren!$Y$2:$Y$3</xm:f>
          </x14:formula1>
          <xm:sqref>F5:F59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sheetPr>
  <dimension ref="A1:AG68"/>
  <sheetViews>
    <sheetView tabSelected="1" zoomScale="70" zoomScaleNormal="70" workbookViewId="0">
      <pane xSplit="1" topLeftCell="B1" activePane="topRight" state="frozen"/>
      <selection pane="topRight" activeCell="J15" sqref="J15:K15"/>
    </sheetView>
  </sheetViews>
  <sheetFormatPr baseColWidth="10" defaultColWidth="10.85546875" defaultRowHeight="15.75" x14ac:dyDescent="0.25"/>
  <cols>
    <col min="1" max="1" width="18.7109375" style="26" customWidth="1"/>
    <col min="2" max="2" width="16.5703125" style="26" customWidth="1"/>
    <col min="3" max="3" width="84.140625" style="26" bestFit="1" customWidth="1"/>
    <col min="4" max="4" width="17.5703125" style="26" customWidth="1"/>
    <col min="5" max="5" width="19" style="26" customWidth="1"/>
    <col min="6" max="6" width="18.85546875" style="26" bestFit="1" customWidth="1"/>
    <col min="7" max="7" width="67.5703125" style="26" bestFit="1" customWidth="1"/>
    <col min="8" max="8" width="29.42578125" style="26" customWidth="1"/>
    <col min="9" max="9" width="19" style="26" customWidth="1"/>
    <col min="10" max="10" width="22.7109375" style="37" customWidth="1"/>
    <col min="11" max="11" width="50" style="38" bestFit="1" customWidth="1"/>
    <col min="12" max="12" width="80.5703125" style="26" bestFit="1" customWidth="1"/>
    <col min="13" max="13" width="10.85546875" style="27"/>
    <col min="14" max="14" width="38.85546875" style="27" customWidth="1"/>
    <col min="15" max="15" width="65.7109375" style="27" bestFit="1" customWidth="1"/>
    <col min="16" max="16" width="33.140625" style="27" bestFit="1" customWidth="1"/>
    <col min="17" max="17" width="15" style="27" bestFit="1" customWidth="1"/>
    <col min="18" max="18" width="54.28515625" style="27" bestFit="1" customWidth="1"/>
    <col min="19" max="19" width="45.42578125" style="27" customWidth="1"/>
    <col min="20" max="20" width="32.140625" style="27" bestFit="1" customWidth="1"/>
    <col min="21" max="21" width="32.85546875" style="27" customWidth="1"/>
    <col min="22" max="24" width="10.85546875" style="27"/>
    <col min="25" max="25" width="10.85546875" style="27" customWidth="1"/>
    <col min="26" max="16384" width="10.85546875" style="27"/>
  </cols>
  <sheetData>
    <row r="1" spans="1:33" ht="63" x14ac:dyDescent="0.25">
      <c r="A1" s="20" t="s">
        <v>84</v>
      </c>
      <c r="B1" s="20" t="s">
        <v>173</v>
      </c>
      <c r="C1" s="21" t="s">
        <v>85</v>
      </c>
      <c r="D1" s="21" t="s">
        <v>86</v>
      </c>
      <c r="E1" s="22" t="s">
        <v>72</v>
      </c>
      <c r="F1" s="23" t="s">
        <v>209</v>
      </c>
      <c r="G1" s="24" t="s">
        <v>99</v>
      </c>
      <c r="H1" s="24" t="s">
        <v>88</v>
      </c>
      <c r="I1" s="22" t="s">
        <v>176</v>
      </c>
      <c r="J1" s="25" t="s">
        <v>208</v>
      </c>
      <c r="K1" s="24" t="s">
        <v>99</v>
      </c>
      <c r="L1" s="24" t="s">
        <v>88</v>
      </c>
      <c r="N1" s="24" t="s">
        <v>217</v>
      </c>
      <c r="O1" s="24" t="s">
        <v>218</v>
      </c>
      <c r="P1" s="24" t="s">
        <v>219</v>
      </c>
      <c r="Q1" s="24" t="s">
        <v>220</v>
      </c>
      <c r="R1" s="24" t="s">
        <v>221</v>
      </c>
      <c r="S1" s="24" t="s">
        <v>222</v>
      </c>
      <c r="T1" s="24" t="s">
        <v>223</v>
      </c>
      <c r="V1" s="69"/>
      <c r="W1" s="69"/>
      <c r="X1" s="69"/>
      <c r="Y1" s="68" t="s">
        <v>216</v>
      </c>
      <c r="Z1" s="69"/>
      <c r="AA1" s="69"/>
      <c r="AB1" s="69"/>
      <c r="AC1" s="69"/>
      <c r="AD1" s="69"/>
      <c r="AE1" s="69"/>
      <c r="AF1" s="69"/>
    </row>
    <row r="2" spans="1:33" ht="30" x14ac:dyDescent="0.25">
      <c r="A2" s="33" t="s">
        <v>97</v>
      </c>
      <c r="B2" s="34" t="s">
        <v>174</v>
      </c>
      <c r="C2" s="35" t="s">
        <v>141</v>
      </c>
      <c r="D2" s="178"/>
      <c r="E2" s="36" t="s">
        <v>72</v>
      </c>
      <c r="F2" s="62">
        <v>0.57895913371117003</v>
      </c>
      <c r="G2" s="36" t="s">
        <v>175</v>
      </c>
      <c r="H2" s="36"/>
      <c r="I2" s="36" t="s">
        <v>176</v>
      </c>
      <c r="J2" s="62">
        <v>0.14699999999999999</v>
      </c>
      <c r="K2" s="234" t="s">
        <v>215</v>
      </c>
      <c r="L2" s="234"/>
      <c r="N2" s="2" t="s">
        <v>224</v>
      </c>
      <c r="O2" s="2" t="s">
        <v>225</v>
      </c>
      <c r="P2" s="2">
        <v>0.56989999999999996</v>
      </c>
      <c r="Q2" s="2" t="s">
        <v>211</v>
      </c>
      <c r="R2" s="2" t="s">
        <v>226</v>
      </c>
      <c r="S2" s="66">
        <v>45414</v>
      </c>
      <c r="T2" s="2" t="s">
        <v>227</v>
      </c>
      <c r="V2" s="69"/>
      <c r="W2" s="69"/>
      <c r="X2" s="69"/>
      <c r="Y2" s="27" t="s">
        <v>176</v>
      </c>
      <c r="Z2" s="69"/>
      <c r="AA2" s="69"/>
      <c r="AB2" s="69"/>
      <c r="AC2" s="69"/>
      <c r="AD2" s="69"/>
      <c r="AE2" s="69"/>
      <c r="AF2" s="69"/>
    </row>
    <row r="3" spans="1:33" s="70" customFormat="1" ht="30" x14ac:dyDescent="0.25">
      <c r="A3" s="28" t="s">
        <v>125</v>
      </c>
      <c r="B3" s="29" t="s">
        <v>174</v>
      </c>
      <c r="C3" s="30" t="s">
        <v>126</v>
      </c>
      <c r="D3" s="181"/>
      <c r="E3" s="31" t="s">
        <v>72</v>
      </c>
      <c r="F3" s="63">
        <f>1.2643491/1000</f>
        <v>1.2643490999999999E-3</v>
      </c>
      <c r="G3" s="32" t="s">
        <v>175</v>
      </c>
      <c r="H3" s="32"/>
      <c r="I3" s="31" t="s">
        <v>176</v>
      </c>
      <c r="J3" s="235">
        <v>0.17899999999999999</v>
      </c>
      <c r="K3" s="236" t="s">
        <v>215</v>
      </c>
      <c r="L3" s="236" t="s">
        <v>362</v>
      </c>
      <c r="N3" s="179" t="s">
        <v>228</v>
      </c>
      <c r="O3" s="179" t="s">
        <v>225</v>
      </c>
      <c r="P3" s="179">
        <v>0.57069999999999999</v>
      </c>
      <c r="Q3" s="179" t="s">
        <v>211</v>
      </c>
      <c r="R3" s="179" t="s">
        <v>229</v>
      </c>
      <c r="S3" s="180">
        <v>45414</v>
      </c>
      <c r="T3" s="179" t="s">
        <v>227</v>
      </c>
      <c r="Y3" s="70" t="s">
        <v>72</v>
      </c>
    </row>
    <row r="4" spans="1:33" s="69" customFormat="1" ht="30" x14ac:dyDescent="0.25">
      <c r="A4" s="33" t="s">
        <v>101</v>
      </c>
      <c r="B4" s="34" t="s">
        <v>174</v>
      </c>
      <c r="C4" s="35" t="s">
        <v>148</v>
      </c>
      <c r="D4" s="178"/>
      <c r="E4" s="36" t="s">
        <v>72</v>
      </c>
      <c r="F4" s="62">
        <f>626.874866154177/1000</f>
        <v>0.62687486615417698</v>
      </c>
      <c r="G4" s="36" t="s">
        <v>175</v>
      </c>
      <c r="H4" s="36"/>
      <c r="I4" s="36" t="s">
        <v>176</v>
      </c>
      <c r="J4" s="62">
        <v>0.17599999999999999</v>
      </c>
      <c r="K4" s="234" t="s">
        <v>215</v>
      </c>
      <c r="L4" s="234" t="s">
        <v>362</v>
      </c>
      <c r="N4" s="179" t="s">
        <v>230</v>
      </c>
      <c r="O4" s="179" t="s">
        <v>225</v>
      </c>
      <c r="P4" s="179">
        <v>0.2407</v>
      </c>
      <c r="Q4" s="179" t="s">
        <v>211</v>
      </c>
      <c r="R4" s="179" t="s">
        <v>231</v>
      </c>
      <c r="S4" s="180">
        <v>45414</v>
      </c>
      <c r="T4" s="179" t="s">
        <v>232</v>
      </c>
    </row>
    <row r="5" spans="1:33" ht="16.5" customHeight="1" x14ac:dyDescent="0.25">
      <c r="A5" s="28" t="s">
        <v>96</v>
      </c>
      <c r="B5" s="29" t="s">
        <v>177</v>
      </c>
      <c r="C5" s="30" t="s">
        <v>179</v>
      </c>
      <c r="D5" s="181"/>
      <c r="E5" s="31" t="s">
        <v>72</v>
      </c>
      <c r="F5" s="63"/>
      <c r="G5" s="32"/>
      <c r="H5" s="32"/>
      <c r="I5" s="31" t="s">
        <v>176</v>
      </c>
      <c r="J5" s="235">
        <v>6.8349999999999994E-2</v>
      </c>
      <c r="K5" s="236" t="s">
        <v>206</v>
      </c>
      <c r="L5" s="236"/>
      <c r="N5" s="2" t="s">
        <v>233</v>
      </c>
      <c r="O5" s="2" t="s">
        <v>225</v>
      </c>
      <c r="P5" s="2">
        <v>0.2397</v>
      </c>
      <c r="Q5" s="2" t="s">
        <v>211</v>
      </c>
      <c r="R5" s="2" t="s">
        <v>234</v>
      </c>
      <c r="S5" s="66">
        <v>45414</v>
      </c>
      <c r="T5" s="2" t="s">
        <v>232</v>
      </c>
      <c r="V5" s="69"/>
      <c r="W5" s="69"/>
      <c r="X5" s="69"/>
      <c r="Y5" s="69"/>
      <c r="Z5" s="69"/>
      <c r="AA5" s="69"/>
      <c r="AB5" s="69"/>
      <c r="AC5" s="69"/>
      <c r="AD5" s="69"/>
      <c r="AE5" s="69"/>
      <c r="AF5" s="69"/>
    </row>
    <row r="6" spans="1:33" x14ac:dyDescent="0.25">
      <c r="A6" s="33" t="s">
        <v>108</v>
      </c>
      <c r="B6" s="34" t="s">
        <v>177</v>
      </c>
      <c r="C6" s="35" t="s">
        <v>127</v>
      </c>
      <c r="D6" s="178"/>
      <c r="E6" s="36" t="s">
        <v>72</v>
      </c>
      <c r="F6" s="62"/>
      <c r="G6" s="36"/>
      <c r="H6" s="36"/>
      <c r="I6" s="36" t="s">
        <v>176</v>
      </c>
      <c r="J6" s="62"/>
      <c r="K6" s="234"/>
      <c r="L6" s="234"/>
      <c r="N6" s="2" t="s">
        <v>235</v>
      </c>
      <c r="O6" s="2" t="s">
        <v>225</v>
      </c>
      <c r="P6" s="2">
        <v>0.19370000000000001</v>
      </c>
      <c r="Q6" s="2" t="s">
        <v>211</v>
      </c>
      <c r="R6" s="2" t="s">
        <v>236</v>
      </c>
      <c r="S6" s="66">
        <v>45414</v>
      </c>
      <c r="T6" s="2" t="s">
        <v>237</v>
      </c>
      <c r="V6" s="69"/>
      <c r="W6" s="69"/>
      <c r="X6" s="69"/>
      <c r="Y6" s="69"/>
      <c r="Z6" s="69"/>
      <c r="AA6" s="69"/>
      <c r="AB6" s="69"/>
      <c r="AC6" s="69"/>
      <c r="AD6" s="69"/>
      <c r="AE6" s="69"/>
      <c r="AF6" s="69"/>
    </row>
    <row r="7" spans="1:33" ht="30" x14ac:dyDescent="0.25">
      <c r="A7" s="28" t="s">
        <v>105</v>
      </c>
      <c r="B7" s="29" t="s">
        <v>177</v>
      </c>
      <c r="C7" s="30" t="s">
        <v>149</v>
      </c>
      <c r="D7" s="181"/>
      <c r="E7" s="31" t="s">
        <v>72</v>
      </c>
      <c r="F7" s="63"/>
      <c r="G7" s="32"/>
      <c r="H7" s="32"/>
      <c r="I7" s="31" t="s">
        <v>176</v>
      </c>
      <c r="J7" s="235"/>
      <c r="K7" s="236"/>
      <c r="L7" s="236"/>
      <c r="N7" s="2" t="s">
        <v>238</v>
      </c>
      <c r="O7" s="2" t="s">
        <v>225</v>
      </c>
      <c r="P7" s="2">
        <v>0.19009999999999999</v>
      </c>
      <c r="Q7" s="2" t="s">
        <v>211</v>
      </c>
      <c r="R7" s="2" t="s">
        <v>239</v>
      </c>
      <c r="S7" s="66">
        <v>45414</v>
      </c>
      <c r="T7" s="2" t="s">
        <v>237</v>
      </c>
      <c r="V7" s="69"/>
      <c r="W7" s="69"/>
      <c r="X7" s="69"/>
      <c r="Y7" s="69"/>
      <c r="Z7" s="69"/>
      <c r="AA7" s="69"/>
      <c r="AB7" s="69"/>
      <c r="AC7" s="69"/>
      <c r="AD7" s="69"/>
      <c r="AE7" s="69"/>
      <c r="AF7" s="69"/>
    </row>
    <row r="8" spans="1:33" ht="30" x14ac:dyDescent="0.25">
      <c r="A8" s="33" t="s">
        <v>109</v>
      </c>
      <c r="B8" s="34" t="s">
        <v>177</v>
      </c>
      <c r="C8" s="35" t="s">
        <v>150</v>
      </c>
      <c r="D8" s="178"/>
      <c r="E8" s="36" t="s">
        <v>72</v>
      </c>
      <c r="F8" s="62"/>
      <c r="G8" s="36"/>
      <c r="H8" s="36"/>
      <c r="I8" s="36" t="s">
        <v>176</v>
      </c>
      <c r="J8" s="62"/>
      <c r="K8" s="234"/>
      <c r="L8" s="234"/>
      <c r="N8" s="2" t="s">
        <v>240</v>
      </c>
      <c r="O8" s="2" t="s">
        <v>225</v>
      </c>
      <c r="P8" s="67">
        <v>0.10731</v>
      </c>
      <c r="Q8" s="2" t="s">
        <v>211</v>
      </c>
      <c r="R8" s="2" t="s">
        <v>241</v>
      </c>
      <c r="S8" s="66">
        <v>45414</v>
      </c>
      <c r="T8" s="2" t="s">
        <v>242</v>
      </c>
      <c r="V8" s="69"/>
      <c r="W8" s="69"/>
      <c r="X8" s="69"/>
      <c r="Y8" s="69"/>
      <c r="Z8" s="69"/>
      <c r="AA8" s="69"/>
      <c r="AB8" s="69"/>
      <c r="AC8" s="69"/>
      <c r="AD8" s="69"/>
      <c r="AE8" s="69"/>
      <c r="AF8" s="69"/>
    </row>
    <row r="9" spans="1:33" s="69" customFormat="1" ht="30" x14ac:dyDescent="0.25">
      <c r="A9" s="87">
        <v>101112</v>
      </c>
      <c r="B9" s="29" t="s">
        <v>174</v>
      </c>
      <c r="C9" s="30" t="s">
        <v>151</v>
      </c>
      <c r="D9" s="181"/>
      <c r="E9" s="31" t="s">
        <v>72</v>
      </c>
      <c r="F9" s="63"/>
      <c r="G9" s="32"/>
      <c r="H9" s="32"/>
      <c r="I9" s="31" t="s">
        <v>176</v>
      </c>
      <c r="J9" s="235">
        <v>4.2999999999999997E-2</v>
      </c>
      <c r="K9" s="236" t="s">
        <v>215</v>
      </c>
      <c r="L9" s="236" t="s">
        <v>362</v>
      </c>
      <c r="N9" s="179" t="s">
        <v>243</v>
      </c>
      <c r="O9" s="179" t="s">
        <v>225</v>
      </c>
      <c r="P9" s="179">
        <v>0.1036</v>
      </c>
      <c r="Q9" s="179" t="s">
        <v>211</v>
      </c>
      <c r="R9" s="179" t="s">
        <v>244</v>
      </c>
      <c r="S9" s="180">
        <v>45414</v>
      </c>
      <c r="T9" s="179" t="s">
        <v>242</v>
      </c>
    </row>
    <row r="10" spans="1:33" x14ac:dyDescent="0.25">
      <c r="A10" s="33" t="s">
        <v>110</v>
      </c>
      <c r="B10" s="34" t="s">
        <v>177</v>
      </c>
      <c r="C10" s="35" t="s">
        <v>152</v>
      </c>
      <c r="D10" s="178"/>
      <c r="E10" s="36" t="s">
        <v>72</v>
      </c>
      <c r="F10" s="62"/>
      <c r="G10" s="36"/>
      <c r="H10" s="36"/>
      <c r="I10" s="36" t="s">
        <v>176</v>
      </c>
      <c r="J10" s="62"/>
      <c r="K10" s="234"/>
      <c r="L10" s="234"/>
      <c r="N10" s="2" t="s">
        <v>245</v>
      </c>
      <c r="O10" s="2" t="s">
        <v>225</v>
      </c>
      <c r="P10" s="2">
        <v>5.1299999999999998E-2</v>
      </c>
      <c r="Q10" s="2" t="s">
        <v>211</v>
      </c>
      <c r="R10" s="2" t="s">
        <v>246</v>
      </c>
      <c r="S10" s="66">
        <v>45414</v>
      </c>
      <c r="T10" s="2"/>
      <c r="W10" s="69"/>
      <c r="X10" s="69"/>
      <c r="Y10" s="69"/>
      <c r="Z10" s="69"/>
      <c r="AA10" s="69"/>
      <c r="AB10" s="69"/>
      <c r="AC10" s="69"/>
      <c r="AD10" s="69"/>
      <c r="AE10" s="69"/>
      <c r="AF10" s="69"/>
    </row>
    <row r="11" spans="1:33" x14ac:dyDescent="0.25">
      <c r="A11" s="87">
        <v>120105</v>
      </c>
      <c r="B11" s="29" t="s">
        <v>174</v>
      </c>
      <c r="C11" s="30" t="s">
        <v>142</v>
      </c>
      <c r="D11" s="181"/>
      <c r="E11" s="31" t="s">
        <v>72</v>
      </c>
      <c r="F11" s="63"/>
      <c r="G11" s="32"/>
      <c r="H11" s="32"/>
      <c r="I11" s="31" t="s">
        <v>176</v>
      </c>
      <c r="J11" s="235"/>
      <c r="K11" s="236"/>
      <c r="L11" s="236"/>
      <c r="N11" s="2" t="s">
        <v>247</v>
      </c>
      <c r="O11" s="2" t="s">
        <v>225</v>
      </c>
      <c r="P11" s="2">
        <v>5.0900000000000001E-2</v>
      </c>
      <c r="Q11" s="2" t="s">
        <v>211</v>
      </c>
      <c r="R11" s="2" t="s">
        <v>248</v>
      </c>
      <c r="S11" s="66">
        <v>45414</v>
      </c>
      <c r="T11" s="2"/>
      <c r="W11" s="69"/>
      <c r="X11" s="69"/>
      <c r="Y11" s="69"/>
      <c r="Z11" s="69"/>
      <c r="AA11" s="69"/>
      <c r="AB11" s="69"/>
      <c r="AC11" s="69"/>
      <c r="AD11" s="69"/>
      <c r="AE11" s="69"/>
      <c r="AF11" s="69"/>
    </row>
    <row r="12" spans="1:33" x14ac:dyDescent="0.25">
      <c r="A12" s="33" t="s">
        <v>102</v>
      </c>
      <c r="B12" s="34" t="s">
        <v>177</v>
      </c>
      <c r="C12" s="35" t="s">
        <v>153</v>
      </c>
      <c r="D12" s="178"/>
      <c r="E12" s="36" t="s">
        <v>72</v>
      </c>
      <c r="F12" s="62"/>
      <c r="G12" s="36"/>
      <c r="H12" s="36"/>
      <c r="I12" s="36" t="s">
        <v>176</v>
      </c>
      <c r="J12" s="62"/>
      <c r="K12" s="234"/>
      <c r="L12" s="234"/>
      <c r="W12" s="69"/>
      <c r="X12" s="69"/>
      <c r="Y12" s="69"/>
      <c r="Z12" s="69"/>
      <c r="AA12" s="69"/>
      <c r="AB12" s="69"/>
      <c r="AC12" s="69"/>
      <c r="AD12" s="69"/>
      <c r="AE12" s="69"/>
      <c r="AF12" s="69"/>
    </row>
    <row r="13" spans="1:33" x14ac:dyDescent="0.25">
      <c r="A13" s="28" t="s">
        <v>94</v>
      </c>
      <c r="B13" s="29" t="s">
        <v>177</v>
      </c>
      <c r="C13" s="30" t="s">
        <v>181</v>
      </c>
      <c r="D13" s="181"/>
      <c r="E13" s="31" t="s">
        <v>72</v>
      </c>
      <c r="F13" s="63"/>
      <c r="G13" s="32"/>
      <c r="H13" s="32"/>
      <c r="I13" s="31" t="s">
        <v>176</v>
      </c>
      <c r="J13" s="235"/>
      <c r="K13" s="236"/>
      <c r="L13" s="236"/>
      <c r="W13" s="69"/>
      <c r="X13" s="69"/>
      <c r="Y13" s="69"/>
      <c r="Z13" s="69"/>
      <c r="AA13" s="69"/>
      <c r="AB13" s="69"/>
      <c r="AC13" s="69"/>
      <c r="AD13" s="69"/>
      <c r="AE13" s="69"/>
      <c r="AF13" s="69"/>
    </row>
    <row r="14" spans="1:33" ht="21.75" customHeight="1" x14ac:dyDescent="0.25">
      <c r="A14" s="33" t="s">
        <v>103</v>
      </c>
      <c r="B14" s="34" t="s">
        <v>177</v>
      </c>
      <c r="C14" s="35" t="s">
        <v>147</v>
      </c>
      <c r="D14" s="178"/>
      <c r="E14" s="36" t="s">
        <v>72</v>
      </c>
      <c r="F14" s="62">
        <v>2.847</v>
      </c>
      <c r="G14" s="64" t="s">
        <v>215</v>
      </c>
      <c r="H14" s="36"/>
      <c r="I14" s="36" t="s">
        <v>176</v>
      </c>
      <c r="J14" s="62">
        <v>0.67600000000000005</v>
      </c>
      <c r="K14" s="234" t="s">
        <v>435</v>
      </c>
      <c r="L14" s="234" t="s">
        <v>436</v>
      </c>
      <c r="N14" s="24"/>
      <c r="O14" s="24" t="s">
        <v>255</v>
      </c>
      <c r="P14" s="24" t="s">
        <v>259</v>
      </c>
      <c r="Q14" s="24" t="s">
        <v>218</v>
      </c>
      <c r="R14" s="24" t="s">
        <v>219</v>
      </c>
      <c r="S14" s="24" t="s">
        <v>220</v>
      </c>
      <c r="T14" s="24" t="s">
        <v>222</v>
      </c>
      <c r="U14" s="24" t="s">
        <v>260</v>
      </c>
      <c r="X14" s="69"/>
      <c r="Y14" s="69"/>
      <c r="Z14" s="69"/>
      <c r="AA14" s="69"/>
      <c r="AB14" s="69"/>
      <c r="AC14" s="69"/>
      <c r="AD14" s="69"/>
      <c r="AE14" s="69"/>
      <c r="AF14" s="69"/>
      <c r="AG14" s="69"/>
    </row>
    <row r="15" spans="1:33" x14ac:dyDescent="0.25">
      <c r="A15" s="28" t="s">
        <v>104</v>
      </c>
      <c r="B15" s="29" t="s">
        <v>177</v>
      </c>
      <c r="C15" s="30" t="s">
        <v>143</v>
      </c>
      <c r="D15" s="181"/>
      <c r="E15" s="31" t="s">
        <v>72</v>
      </c>
      <c r="F15" s="63"/>
      <c r="G15" s="65"/>
      <c r="H15" s="32"/>
      <c r="I15" s="31" t="s">
        <v>176</v>
      </c>
      <c r="J15" s="235">
        <v>2.8467600000000002</v>
      </c>
      <c r="K15" s="236" t="s">
        <v>206</v>
      </c>
      <c r="L15" s="236"/>
      <c r="N15" s="247">
        <v>190805</v>
      </c>
      <c r="O15" s="2" t="s">
        <v>251</v>
      </c>
      <c r="P15" s="2" t="s">
        <v>261</v>
      </c>
      <c r="Q15" s="2" t="s">
        <v>340</v>
      </c>
      <c r="R15" s="248">
        <v>6.7512410256410263E-2</v>
      </c>
      <c r="S15" s="2" t="s">
        <v>215</v>
      </c>
      <c r="T15" s="66">
        <v>45994</v>
      </c>
      <c r="U15" s="2" t="s">
        <v>256</v>
      </c>
    </row>
    <row r="16" spans="1:33" x14ac:dyDescent="0.25">
      <c r="A16" s="33" t="s">
        <v>89</v>
      </c>
      <c r="B16" s="34" t="s">
        <v>177</v>
      </c>
      <c r="C16" s="35" t="s">
        <v>154</v>
      </c>
      <c r="D16" s="178"/>
      <c r="E16" s="36" t="s">
        <v>72</v>
      </c>
      <c r="F16" s="62"/>
      <c r="G16" s="64"/>
      <c r="H16" s="36"/>
      <c r="I16" s="36" t="s">
        <v>176</v>
      </c>
      <c r="J16" s="62"/>
      <c r="K16" s="234"/>
      <c r="L16" s="234"/>
      <c r="N16" s="98">
        <v>190805</v>
      </c>
      <c r="O16" s="2" t="s">
        <v>252</v>
      </c>
      <c r="P16" s="2" t="s">
        <v>262</v>
      </c>
      <c r="Q16" s="2" t="s">
        <v>340</v>
      </c>
      <c r="R16" s="2">
        <f>56/1000</f>
        <v>5.6000000000000001E-2</v>
      </c>
      <c r="S16" s="2" t="s">
        <v>215</v>
      </c>
      <c r="T16" s="66">
        <v>45411</v>
      </c>
      <c r="U16" s="2" t="s">
        <v>256</v>
      </c>
    </row>
    <row r="17" spans="1:21" x14ac:dyDescent="0.25">
      <c r="A17" s="28" t="s">
        <v>106</v>
      </c>
      <c r="B17" s="29" t="s">
        <v>177</v>
      </c>
      <c r="C17" s="30" t="s">
        <v>144</v>
      </c>
      <c r="D17" s="181"/>
      <c r="E17" s="31" t="s">
        <v>72</v>
      </c>
      <c r="F17" s="63"/>
      <c r="G17" s="65"/>
      <c r="H17" s="32"/>
      <c r="I17" s="31" t="s">
        <v>176</v>
      </c>
      <c r="J17" s="235"/>
      <c r="K17" s="236"/>
      <c r="L17" s="236"/>
      <c r="N17" s="98">
        <v>190805</v>
      </c>
      <c r="O17" s="2" t="s">
        <v>252</v>
      </c>
      <c r="P17" s="2" t="s">
        <v>263</v>
      </c>
      <c r="Q17" s="2" t="s">
        <v>340</v>
      </c>
      <c r="R17" s="2">
        <f>27/1000</f>
        <v>2.7E-2</v>
      </c>
      <c r="S17" s="2" t="s">
        <v>215</v>
      </c>
      <c r="T17" s="66">
        <v>45411</v>
      </c>
      <c r="U17" s="2" t="s">
        <v>257</v>
      </c>
    </row>
    <row r="18" spans="1:21" x14ac:dyDescent="0.25">
      <c r="A18" s="33" t="s">
        <v>111</v>
      </c>
      <c r="B18" s="34" t="s">
        <v>177</v>
      </c>
      <c r="C18" s="35" t="s">
        <v>128</v>
      </c>
      <c r="D18" s="178"/>
      <c r="E18" s="36" t="s">
        <v>72</v>
      </c>
      <c r="F18" s="62"/>
      <c r="G18" s="64"/>
      <c r="H18" s="36"/>
      <c r="I18" s="36" t="s">
        <v>176</v>
      </c>
      <c r="J18" s="62"/>
      <c r="K18" s="234"/>
      <c r="L18" s="234"/>
      <c r="N18" s="98">
        <v>190805</v>
      </c>
      <c r="O18" s="2" t="s">
        <v>253</v>
      </c>
      <c r="P18" s="2" t="s">
        <v>341</v>
      </c>
      <c r="Q18" s="2" t="s">
        <v>340</v>
      </c>
      <c r="R18" s="2">
        <f>214/1000</f>
        <v>0.214</v>
      </c>
      <c r="S18" s="2" t="s">
        <v>215</v>
      </c>
      <c r="T18" s="66">
        <v>45411</v>
      </c>
      <c r="U18" s="2" t="s">
        <v>258</v>
      </c>
    </row>
    <row r="19" spans="1:21" ht="30" x14ac:dyDescent="0.25">
      <c r="A19" s="87">
        <v>150101</v>
      </c>
      <c r="B19" s="29" t="s">
        <v>174</v>
      </c>
      <c r="C19" s="30" t="s">
        <v>155</v>
      </c>
      <c r="D19" s="181"/>
      <c r="E19" s="31" t="s">
        <v>72</v>
      </c>
      <c r="F19" s="173">
        <f>1041.80369352296/1000</f>
        <v>1.04180369352296</v>
      </c>
      <c r="G19" s="98" t="s">
        <v>175</v>
      </c>
      <c r="H19" s="31"/>
      <c r="I19" s="31" t="s">
        <v>176</v>
      </c>
      <c r="J19" s="173">
        <v>0.20200000000000001</v>
      </c>
      <c r="K19" s="182" t="s">
        <v>215</v>
      </c>
      <c r="L19" s="182"/>
      <c r="N19" s="98">
        <v>190805</v>
      </c>
      <c r="O19" s="2" t="s">
        <v>254</v>
      </c>
      <c r="P19" s="2" t="s">
        <v>342</v>
      </c>
      <c r="Q19" s="2" t="s">
        <v>340</v>
      </c>
      <c r="R19" s="2">
        <f>106/1000</f>
        <v>0.106</v>
      </c>
      <c r="S19" s="2" t="s">
        <v>215</v>
      </c>
      <c r="T19" s="66">
        <v>45411</v>
      </c>
      <c r="U19" s="2" t="s">
        <v>258</v>
      </c>
    </row>
    <row r="20" spans="1:21" x14ac:dyDescent="0.25">
      <c r="A20" s="88">
        <v>150102</v>
      </c>
      <c r="B20" s="34" t="s">
        <v>174</v>
      </c>
      <c r="C20" s="35" t="s">
        <v>182</v>
      </c>
      <c r="D20" s="178"/>
      <c r="E20" s="36" t="s">
        <v>72</v>
      </c>
      <c r="F20" s="184"/>
      <c r="G20" s="185"/>
      <c r="H20" s="186"/>
      <c r="I20" s="36" t="s">
        <v>176</v>
      </c>
      <c r="J20" s="237">
        <v>0.21</v>
      </c>
      <c r="K20" s="238" t="s">
        <v>207</v>
      </c>
      <c r="L20" s="238"/>
    </row>
    <row r="21" spans="1:21" s="69" customFormat="1" ht="30" x14ac:dyDescent="0.25">
      <c r="A21" s="87">
        <v>150106</v>
      </c>
      <c r="B21" s="29" t="s">
        <v>174</v>
      </c>
      <c r="C21" s="30" t="s">
        <v>156</v>
      </c>
      <c r="D21" s="181"/>
      <c r="E21" s="31" t="s">
        <v>72</v>
      </c>
      <c r="F21" s="173"/>
      <c r="G21" s="98"/>
      <c r="H21" s="31"/>
      <c r="I21" s="31" t="s">
        <v>176</v>
      </c>
      <c r="J21" s="173">
        <v>1.2230000000000001</v>
      </c>
      <c r="K21" s="98" t="s">
        <v>215</v>
      </c>
      <c r="L21" s="182" t="s">
        <v>363</v>
      </c>
    </row>
    <row r="22" spans="1:21" ht="30" x14ac:dyDescent="0.25">
      <c r="A22" s="33" t="s">
        <v>90</v>
      </c>
      <c r="B22" s="34" t="s">
        <v>177</v>
      </c>
      <c r="C22" s="35" t="s">
        <v>157</v>
      </c>
      <c r="D22" s="178"/>
      <c r="E22" s="36" t="s">
        <v>72</v>
      </c>
      <c r="F22" s="184"/>
      <c r="G22" s="185"/>
      <c r="H22" s="186"/>
      <c r="I22" s="36" t="s">
        <v>176</v>
      </c>
      <c r="J22" s="237"/>
      <c r="K22" s="238"/>
      <c r="L22" s="238"/>
    </row>
    <row r="23" spans="1:21" ht="30" x14ac:dyDescent="0.25">
      <c r="A23" s="28" t="s">
        <v>112</v>
      </c>
      <c r="B23" s="29" t="s">
        <v>177</v>
      </c>
      <c r="C23" s="30" t="s">
        <v>158</v>
      </c>
      <c r="D23" s="181"/>
      <c r="E23" s="31" t="s">
        <v>72</v>
      </c>
      <c r="F23" s="173"/>
      <c r="G23" s="98"/>
      <c r="H23" s="31"/>
      <c r="I23" s="31" t="s">
        <v>176</v>
      </c>
      <c r="J23" s="173">
        <v>4.0939999999999997E-2</v>
      </c>
      <c r="K23" s="182" t="s">
        <v>206</v>
      </c>
      <c r="L23" s="182"/>
    </row>
    <row r="24" spans="1:21" ht="30" x14ac:dyDescent="0.25">
      <c r="A24" s="33" t="s">
        <v>91</v>
      </c>
      <c r="B24" s="34" t="s">
        <v>177</v>
      </c>
      <c r="C24" s="35" t="s">
        <v>159</v>
      </c>
      <c r="D24" s="178"/>
      <c r="E24" s="36" t="s">
        <v>72</v>
      </c>
      <c r="F24" s="184"/>
      <c r="G24" s="185"/>
      <c r="H24" s="186"/>
      <c r="I24" s="36" t="s">
        <v>176</v>
      </c>
      <c r="J24" s="237">
        <v>0.31758999999999998</v>
      </c>
      <c r="K24" s="238" t="s">
        <v>206</v>
      </c>
      <c r="L24" s="238"/>
    </row>
    <row r="25" spans="1:21" ht="30" x14ac:dyDescent="0.25">
      <c r="A25" s="87">
        <v>150203</v>
      </c>
      <c r="B25" s="29" t="s">
        <v>174</v>
      </c>
      <c r="C25" s="30" t="s">
        <v>196</v>
      </c>
      <c r="D25" s="181"/>
      <c r="E25" s="31" t="s">
        <v>72</v>
      </c>
      <c r="F25" s="173"/>
      <c r="G25" s="98"/>
      <c r="H25" s="31"/>
      <c r="I25" s="31" t="s">
        <v>176</v>
      </c>
      <c r="J25" s="173"/>
      <c r="K25" s="182"/>
      <c r="L25" s="182"/>
    </row>
    <row r="26" spans="1:21" s="69" customFormat="1" ht="30" x14ac:dyDescent="0.25">
      <c r="A26" s="88">
        <v>160103</v>
      </c>
      <c r="B26" s="34" t="s">
        <v>174</v>
      </c>
      <c r="C26" s="35" t="s">
        <v>183</v>
      </c>
      <c r="D26" s="178"/>
      <c r="E26" s="36" t="s">
        <v>72</v>
      </c>
      <c r="F26" s="62"/>
      <c r="G26" s="64"/>
      <c r="H26" s="36"/>
      <c r="I26" s="36" t="s">
        <v>176</v>
      </c>
      <c r="J26" s="62">
        <v>1.0660000000000001</v>
      </c>
      <c r="K26" s="234" t="s">
        <v>215</v>
      </c>
      <c r="L26" s="234" t="s">
        <v>359</v>
      </c>
    </row>
    <row r="27" spans="1:21" x14ac:dyDescent="0.25">
      <c r="A27" s="87">
        <v>160119</v>
      </c>
      <c r="B27" s="29" t="s">
        <v>174</v>
      </c>
      <c r="C27" s="30" t="s">
        <v>138</v>
      </c>
      <c r="D27" s="181"/>
      <c r="E27" s="31" t="s">
        <v>72</v>
      </c>
      <c r="F27" s="63"/>
      <c r="G27" s="65"/>
      <c r="H27" s="32"/>
      <c r="I27" s="31" t="s">
        <v>176</v>
      </c>
      <c r="J27" s="235"/>
      <c r="K27" s="236"/>
      <c r="L27" s="236"/>
    </row>
    <row r="28" spans="1:21" ht="30" x14ac:dyDescent="0.25">
      <c r="A28" s="88">
        <v>160120</v>
      </c>
      <c r="B28" s="34" t="s">
        <v>174</v>
      </c>
      <c r="C28" s="35" t="s">
        <v>139</v>
      </c>
      <c r="D28" s="178"/>
      <c r="E28" s="36" t="s">
        <v>72</v>
      </c>
      <c r="F28" s="62"/>
      <c r="G28" s="64"/>
      <c r="H28" s="36"/>
      <c r="I28" s="36" t="s">
        <v>176</v>
      </c>
      <c r="J28" s="62">
        <v>4.2000000000000003E-2</v>
      </c>
      <c r="K28" s="234" t="s">
        <v>215</v>
      </c>
      <c r="L28" s="234"/>
    </row>
    <row r="29" spans="1:21" ht="30" x14ac:dyDescent="0.25">
      <c r="A29" s="28" t="s">
        <v>113</v>
      </c>
      <c r="B29" s="29" t="s">
        <v>177</v>
      </c>
      <c r="C29" s="30" t="s">
        <v>161</v>
      </c>
      <c r="D29" s="181"/>
      <c r="E29" s="31" t="s">
        <v>72</v>
      </c>
      <c r="F29" s="63"/>
      <c r="G29" s="65"/>
      <c r="H29" s="32"/>
      <c r="I29" s="31" t="s">
        <v>176</v>
      </c>
      <c r="J29" s="235"/>
      <c r="K29" s="236"/>
      <c r="L29" s="236"/>
    </row>
    <row r="30" spans="1:21" s="69" customFormat="1" ht="30" x14ac:dyDescent="0.25">
      <c r="A30" s="33" t="s">
        <v>114</v>
      </c>
      <c r="B30" s="34" t="s">
        <v>177</v>
      </c>
      <c r="C30" s="35" t="s">
        <v>160</v>
      </c>
      <c r="D30" s="178"/>
      <c r="E30" s="36" t="s">
        <v>72</v>
      </c>
      <c r="F30" s="62"/>
      <c r="G30" s="64"/>
      <c r="H30" s="36"/>
      <c r="I30" s="36" t="s">
        <v>176</v>
      </c>
      <c r="J30" s="62">
        <v>0.60499999999999998</v>
      </c>
      <c r="K30" s="234" t="s">
        <v>215</v>
      </c>
      <c r="L30" s="234" t="s">
        <v>362</v>
      </c>
    </row>
    <row r="31" spans="1:21" ht="30" x14ac:dyDescent="0.25">
      <c r="A31" s="28" t="s">
        <v>115</v>
      </c>
      <c r="B31" s="29" t="s">
        <v>177</v>
      </c>
      <c r="C31" s="30" t="s">
        <v>162</v>
      </c>
      <c r="D31" s="181"/>
      <c r="E31" s="31" t="s">
        <v>72</v>
      </c>
      <c r="F31" s="63"/>
      <c r="G31" s="65"/>
      <c r="H31" s="32"/>
      <c r="I31" s="31" t="s">
        <v>176</v>
      </c>
      <c r="J31" s="235"/>
      <c r="K31" s="236"/>
      <c r="L31" s="236"/>
    </row>
    <row r="32" spans="1:21" ht="30" x14ac:dyDescent="0.25">
      <c r="A32" s="88">
        <v>160214</v>
      </c>
      <c r="B32" s="34" t="s">
        <v>174</v>
      </c>
      <c r="C32" s="35" t="s">
        <v>140</v>
      </c>
      <c r="D32" s="178"/>
      <c r="E32" s="36" t="s">
        <v>72</v>
      </c>
      <c r="F32" s="62"/>
      <c r="G32" s="64"/>
      <c r="H32" s="36"/>
      <c r="I32" s="36" t="s">
        <v>176</v>
      </c>
      <c r="J32" s="62"/>
      <c r="K32" s="234"/>
      <c r="L32" s="234"/>
    </row>
    <row r="33" spans="1:12" ht="30" x14ac:dyDescent="0.25">
      <c r="A33" s="28" t="s">
        <v>95</v>
      </c>
      <c r="B33" s="29" t="s">
        <v>177</v>
      </c>
      <c r="C33" s="30" t="s">
        <v>163</v>
      </c>
      <c r="D33" s="181"/>
      <c r="E33" s="31" t="s">
        <v>72</v>
      </c>
      <c r="F33" s="173"/>
      <c r="G33" s="98"/>
      <c r="H33" s="31"/>
      <c r="I33" s="31" t="s">
        <v>176</v>
      </c>
      <c r="J33" s="173"/>
      <c r="K33" s="182"/>
      <c r="L33" s="182"/>
    </row>
    <row r="34" spans="1:12" ht="30" x14ac:dyDescent="0.25">
      <c r="A34" s="33" t="s">
        <v>92</v>
      </c>
      <c r="B34" s="34" t="s">
        <v>177</v>
      </c>
      <c r="C34" s="35" t="s">
        <v>129</v>
      </c>
      <c r="D34" s="178"/>
      <c r="E34" s="36" t="s">
        <v>72</v>
      </c>
      <c r="F34" s="184">
        <f>8.90199224806202/1000</f>
        <v>8.9019922480620198E-3</v>
      </c>
      <c r="G34" s="185" t="s">
        <v>175</v>
      </c>
      <c r="H34" s="186"/>
      <c r="I34" s="36" t="s">
        <v>176</v>
      </c>
      <c r="J34" s="237">
        <v>0.7</v>
      </c>
      <c r="K34" s="238" t="s">
        <v>215</v>
      </c>
      <c r="L34" s="238"/>
    </row>
    <row r="35" spans="1:12" ht="30" x14ac:dyDescent="0.25">
      <c r="A35" s="28" t="s">
        <v>116</v>
      </c>
      <c r="B35" s="29" t="s">
        <v>177</v>
      </c>
      <c r="C35" s="30" t="s">
        <v>130</v>
      </c>
      <c r="D35" s="181"/>
      <c r="E35" s="31" t="s">
        <v>72</v>
      </c>
      <c r="F35" s="173">
        <f>8.90199224806202/1000</f>
        <v>8.9019922480620198E-3</v>
      </c>
      <c r="G35" s="98" t="s">
        <v>175</v>
      </c>
      <c r="H35" s="31"/>
      <c r="I35" s="31" t="s">
        <v>176</v>
      </c>
      <c r="J35" s="173"/>
      <c r="K35" s="182"/>
      <c r="L35" s="182"/>
    </row>
    <row r="36" spans="1:12" ht="30" x14ac:dyDescent="0.25">
      <c r="A36" s="88">
        <v>160605</v>
      </c>
      <c r="B36" s="34" t="s">
        <v>174</v>
      </c>
      <c r="C36" s="35" t="s">
        <v>164</v>
      </c>
      <c r="D36" s="178"/>
      <c r="E36" s="36" t="s">
        <v>72</v>
      </c>
      <c r="F36" s="184">
        <f>8.90199224806202/1000</f>
        <v>8.9019922480620198E-3</v>
      </c>
      <c r="G36" s="185" t="s">
        <v>175</v>
      </c>
      <c r="H36" s="186"/>
      <c r="I36" s="36" t="s">
        <v>176</v>
      </c>
      <c r="J36" s="237"/>
      <c r="K36" s="238"/>
      <c r="L36" s="238"/>
    </row>
    <row r="37" spans="1:12" ht="15.95" customHeight="1" x14ac:dyDescent="0.25">
      <c r="A37" s="28" t="s">
        <v>117</v>
      </c>
      <c r="B37" s="29" t="s">
        <v>177</v>
      </c>
      <c r="C37" s="30" t="s">
        <v>131</v>
      </c>
      <c r="D37" s="181"/>
      <c r="E37" s="31" t="s">
        <v>72</v>
      </c>
      <c r="F37" s="173"/>
      <c r="G37" s="98"/>
      <c r="H37" s="31"/>
      <c r="I37" s="31" t="s">
        <v>176</v>
      </c>
      <c r="J37" s="173"/>
      <c r="K37" s="182"/>
      <c r="L37" s="182"/>
    </row>
    <row r="38" spans="1:12" ht="30" x14ac:dyDescent="0.25">
      <c r="A38" s="88">
        <v>170101</v>
      </c>
      <c r="B38" s="34" t="s">
        <v>174</v>
      </c>
      <c r="C38" s="35" t="s">
        <v>165</v>
      </c>
      <c r="D38" s="178"/>
      <c r="E38" s="36" t="s">
        <v>72</v>
      </c>
      <c r="F38" s="184"/>
      <c r="G38" s="185"/>
      <c r="H38" s="186"/>
      <c r="I38" s="36" t="s">
        <v>176</v>
      </c>
      <c r="J38" s="237">
        <v>4.3800000000000002E-3</v>
      </c>
      <c r="K38" s="238" t="s">
        <v>215</v>
      </c>
      <c r="L38" s="238"/>
    </row>
    <row r="39" spans="1:12" ht="30" x14ac:dyDescent="0.25">
      <c r="A39" s="28" t="s">
        <v>118</v>
      </c>
      <c r="B39" s="29" t="s">
        <v>177</v>
      </c>
      <c r="C39" s="30" t="s">
        <v>166</v>
      </c>
      <c r="D39" s="181"/>
      <c r="E39" s="31" t="s">
        <v>72</v>
      </c>
      <c r="F39" s="173"/>
      <c r="G39" s="98"/>
      <c r="H39" s="31"/>
      <c r="I39" s="31" t="s">
        <v>176</v>
      </c>
      <c r="J39" s="173"/>
      <c r="K39" s="182"/>
      <c r="L39" s="182"/>
    </row>
    <row r="40" spans="1:12" ht="30" x14ac:dyDescent="0.25">
      <c r="A40" s="88">
        <v>170107</v>
      </c>
      <c r="B40" s="34" t="s">
        <v>174</v>
      </c>
      <c r="C40" s="35" t="s">
        <v>184</v>
      </c>
      <c r="D40" s="178"/>
      <c r="E40" s="36" t="s">
        <v>72</v>
      </c>
      <c r="F40" s="62"/>
      <c r="G40" s="64"/>
      <c r="H40" s="36"/>
      <c r="I40" s="36" t="s">
        <v>176</v>
      </c>
      <c r="J40" s="62">
        <v>4.3800000000000002E-3</v>
      </c>
      <c r="K40" s="234" t="s">
        <v>215</v>
      </c>
      <c r="L40" s="234"/>
    </row>
    <row r="41" spans="1:12" s="69" customFormat="1" ht="30" x14ac:dyDescent="0.25">
      <c r="A41" s="87">
        <v>170201</v>
      </c>
      <c r="B41" s="29" t="s">
        <v>174</v>
      </c>
      <c r="C41" s="30" t="s">
        <v>185</v>
      </c>
      <c r="D41" s="181"/>
      <c r="E41" s="31" t="s">
        <v>72</v>
      </c>
      <c r="F41" s="63"/>
      <c r="G41" s="65"/>
      <c r="H41" s="32"/>
      <c r="I41" s="31" t="s">
        <v>176</v>
      </c>
      <c r="J41" s="235">
        <v>0.14299999999999999</v>
      </c>
      <c r="K41" s="236" t="s">
        <v>215</v>
      </c>
      <c r="L41" s="236" t="s">
        <v>359</v>
      </c>
    </row>
    <row r="42" spans="1:12" x14ac:dyDescent="0.25">
      <c r="A42" s="88">
        <v>170203</v>
      </c>
      <c r="B42" s="34" t="s">
        <v>174</v>
      </c>
      <c r="C42" s="35" t="s">
        <v>190</v>
      </c>
      <c r="D42" s="178"/>
      <c r="E42" s="36" t="s">
        <v>72</v>
      </c>
      <c r="F42" s="62"/>
      <c r="G42" s="64"/>
      <c r="H42" s="36"/>
      <c r="I42" s="36" t="s">
        <v>176</v>
      </c>
      <c r="J42" s="62"/>
      <c r="K42" s="234"/>
      <c r="L42" s="234"/>
    </row>
    <row r="43" spans="1:12" ht="30" x14ac:dyDescent="0.25">
      <c r="A43" s="28" t="s">
        <v>98</v>
      </c>
      <c r="B43" s="29" t="s">
        <v>177</v>
      </c>
      <c r="C43" s="30" t="s">
        <v>167</v>
      </c>
      <c r="D43" s="181"/>
      <c r="E43" s="31" t="s">
        <v>72</v>
      </c>
      <c r="F43" s="63"/>
      <c r="G43" s="65"/>
      <c r="H43" s="32"/>
      <c r="I43" s="31" t="s">
        <v>176</v>
      </c>
      <c r="J43" s="235">
        <v>5.1900000000000002E-2</v>
      </c>
      <c r="K43" s="236" t="s">
        <v>206</v>
      </c>
      <c r="L43" s="236"/>
    </row>
    <row r="44" spans="1:12" ht="30" x14ac:dyDescent="0.25">
      <c r="A44" s="33" t="s">
        <v>119</v>
      </c>
      <c r="B44" s="34" t="s">
        <v>177</v>
      </c>
      <c r="C44" s="35" t="s">
        <v>132</v>
      </c>
      <c r="D44" s="178"/>
      <c r="E44" s="36" t="s">
        <v>72</v>
      </c>
      <c r="F44" s="62"/>
      <c r="G44" s="64"/>
      <c r="H44" s="36"/>
      <c r="I44" s="36" t="s">
        <v>176</v>
      </c>
      <c r="J44" s="62">
        <v>8.1000000000000006E-4</v>
      </c>
      <c r="K44" s="234" t="s">
        <v>215</v>
      </c>
      <c r="L44" s="234"/>
    </row>
    <row r="45" spans="1:12" s="69" customFormat="1" ht="30" x14ac:dyDescent="0.25">
      <c r="A45" s="87">
        <v>170405</v>
      </c>
      <c r="B45" s="29" t="s">
        <v>174</v>
      </c>
      <c r="C45" s="30" t="s">
        <v>186</v>
      </c>
      <c r="D45" s="181"/>
      <c r="E45" s="31" t="s">
        <v>72</v>
      </c>
      <c r="F45" s="63"/>
      <c r="G45" s="65"/>
      <c r="H45" s="32"/>
      <c r="I45" s="31" t="s">
        <v>176</v>
      </c>
      <c r="J45" s="235">
        <v>0.17899999999999999</v>
      </c>
      <c r="K45" s="236" t="s">
        <v>215</v>
      </c>
      <c r="L45" s="236" t="s">
        <v>362</v>
      </c>
    </row>
    <row r="46" spans="1:12" s="69" customFormat="1" ht="30" x14ac:dyDescent="0.25">
      <c r="A46" s="88">
        <v>170407</v>
      </c>
      <c r="B46" s="34" t="s">
        <v>174</v>
      </c>
      <c r="C46" s="35" t="s">
        <v>168</v>
      </c>
      <c r="D46" s="178"/>
      <c r="E46" s="36" t="s">
        <v>72</v>
      </c>
      <c r="F46" s="62"/>
      <c r="G46" s="64"/>
      <c r="H46" s="36"/>
      <c r="I46" s="36" t="s">
        <v>176</v>
      </c>
      <c r="J46" s="62">
        <v>0.17899999999999999</v>
      </c>
      <c r="K46" s="234" t="s">
        <v>215</v>
      </c>
      <c r="L46" s="234" t="s">
        <v>362</v>
      </c>
    </row>
    <row r="47" spans="1:12" ht="30" x14ac:dyDescent="0.25">
      <c r="A47" s="87">
        <v>170411</v>
      </c>
      <c r="B47" s="29" t="s">
        <v>174</v>
      </c>
      <c r="C47" s="30" t="s">
        <v>187</v>
      </c>
      <c r="D47" s="181"/>
      <c r="E47" s="31" t="s">
        <v>72</v>
      </c>
      <c r="F47" s="173"/>
      <c r="G47" s="98"/>
      <c r="H47" s="31"/>
      <c r="I47" s="31" t="s">
        <v>176</v>
      </c>
      <c r="J47" s="173">
        <v>0.91</v>
      </c>
      <c r="K47" s="182" t="s">
        <v>215</v>
      </c>
      <c r="L47" s="182"/>
    </row>
    <row r="48" spans="1:12" ht="30" x14ac:dyDescent="0.25">
      <c r="A48" s="33" t="s">
        <v>172</v>
      </c>
      <c r="B48" s="34" t="s">
        <v>177</v>
      </c>
      <c r="C48" s="35" t="s">
        <v>197</v>
      </c>
      <c r="D48" s="178"/>
      <c r="E48" s="36" t="s">
        <v>72</v>
      </c>
      <c r="F48" s="184">
        <v>0.01</v>
      </c>
      <c r="G48" s="185" t="s">
        <v>215</v>
      </c>
      <c r="H48" s="186"/>
      <c r="I48" s="36" t="s">
        <v>176</v>
      </c>
      <c r="J48" s="237"/>
      <c r="K48" s="238" t="s">
        <v>215</v>
      </c>
      <c r="L48" s="238"/>
    </row>
    <row r="49" spans="1:12" ht="30" x14ac:dyDescent="0.25">
      <c r="A49" s="87">
        <v>170504</v>
      </c>
      <c r="B49" s="29" t="s">
        <v>174</v>
      </c>
      <c r="C49" s="30" t="s">
        <v>191</v>
      </c>
      <c r="D49" s="181"/>
      <c r="E49" s="31" t="s">
        <v>72</v>
      </c>
      <c r="F49" s="173">
        <v>4.3800000000000002E-3</v>
      </c>
      <c r="G49" s="98" t="s">
        <v>215</v>
      </c>
      <c r="H49" s="31"/>
      <c r="I49" s="31" t="s">
        <v>176</v>
      </c>
      <c r="J49" s="173">
        <v>4.3800000000000002E-3</v>
      </c>
      <c r="K49" s="182" t="s">
        <v>215</v>
      </c>
      <c r="L49" s="182"/>
    </row>
    <row r="50" spans="1:12" ht="30" x14ac:dyDescent="0.25">
      <c r="A50" s="33" t="s">
        <v>120</v>
      </c>
      <c r="B50" s="34" t="s">
        <v>177</v>
      </c>
      <c r="C50" s="35" t="s">
        <v>133</v>
      </c>
      <c r="D50" s="178"/>
      <c r="E50" s="36" t="s">
        <v>72</v>
      </c>
      <c r="F50" s="184">
        <f>1.2393136/1000</f>
        <v>1.2393136000000001E-3</v>
      </c>
      <c r="G50" s="185" t="s">
        <v>175</v>
      </c>
      <c r="H50" s="186"/>
      <c r="I50" s="36" t="s">
        <v>176</v>
      </c>
      <c r="J50" s="237"/>
      <c r="K50" s="238"/>
      <c r="L50" s="238"/>
    </row>
    <row r="51" spans="1:12" ht="30" x14ac:dyDescent="0.25">
      <c r="A51" s="28" t="s">
        <v>121</v>
      </c>
      <c r="B51" s="29" t="s">
        <v>177</v>
      </c>
      <c r="C51" s="30" t="s">
        <v>145</v>
      </c>
      <c r="D51" s="181"/>
      <c r="E51" s="31" t="s">
        <v>72</v>
      </c>
      <c r="F51" s="173">
        <f>5.91842635658915/1000</f>
        <v>5.9184263565891506E-3</v>
      </c>
      <c r="G51" s="98" t="s">
        <v>175</v>
      </c>
      <c r="H51" s="31"/>
      <c r="I51" s="31" t="s">
        <v>176</v>
      </c>
      <c r="J51" s="173" t="s">
        <v>178</v>
      </c>
      <c r="K51" s="182" t="s">
        <v>175</v>
      </c>
      <c r="L51" s="182"/>
    </row>
    <row r="52" spans="1:12" ht="30" x14ac:dyDescent="0.25">
      <c r="A52" s="88">
        <v>170904</v>
      </c>
      <c r="B52" s="34" t="s">
        <v>174</v>
      </c>
      <c r="C52" s="35" t="s">
        <v>188</v>
      </c>
      <c r="D52" s="178"/>
      <c r="E52" s="36" t="s">
        <v>72</v>
      </c>
      <c r="F52" s="184">
        <v>4.3800000000000002E-3</v>
      </c>
      <c r="G52" s="185" t="s">
        <v>215</v>
      </c>
      <c r="H52" s="186"/>
      <c r="I52" s="36" t="s">
        <v>176</v>
      </c>
      <c r="J52" s="237">
        <v>4.3800000000000002E-3</v>
      </c>
      <c r="K52" s="238" t="s">
        <v>215</v>
      </c>
      <c r="L52" s="238"/>
    </row>
    <row r="53" spans="1:12" ht="30" x14ac:dyDescent="0.25">
      <c r="A53" s="87">
        <v>190902</v>
      </c>
      <c r="B53" s="29" t="s">
        <v>174</v>
      </c>
      <c r="C53" s="30" t="s">
        <v>193</v>
      </c>
      <c r="D53" s="181"/>
      <c r="E53" s="31" t="s">
        <v>72</v>
      </c>
      <c r="F53" s="173">
        <v>6.2599999999999999E-3</v>
      </c>
      <c r="G53" s="98" t="s">
        <v>215</v>
      </c>
      <c r="H53" s="31"/>
      <c r="I53" s="31" t="s">
        <v>176</v>
      </c>
      <c r="J53" s="173"/>
      <c r="K53" s="182" t="s">
        <v>215</v>
      </c>
      <c r="L53" s="182"/>
    </row>
    <row r="54" spans="1:12" x14ac:dyDescent="0.25">
      <c r="A54" s="88">
        <v>191209</v>
      </c>
      <c r="B54" s="34" t="s">
        <v>174</v>
      </c>
      <c r="C54" s="35" t="s">
        <v>134</v>
      </c>
      <c r="D54" s="178"/>
      <c r="E54" s="36" t="s">
        <v>72</v>
      </c>
      <c r="F54" s="62"/>
      <c r="G54" s="36"/>
      <c r="H54" s="36"/>
      <c r="I54" s="36" t="s">
        <v>176</v>
      </c>
      <c r="J54" s="62"/>
      <c r="K54" s="234"/>
      <c r="L54" s="234"/>
    </row>
    <row r="55" spans="1:12" s="69" customFormat="1" ht="30" x14ac:dyDescent="0.25">
      <c r="A55" s="87">
        <v>200101</v>
      </c>
      <c r="B55" s="29" t="s">
        <v>174</v>
      </c>
      <c r="C55" s="30" t="s">
        <v>194</v>
      </c>
      <c r="D55" s="181"/>
      <c r="E55" s="31" t="s">
        <v>72</v>
      </c>
      <c r="F55" s="63"/>
      <c r="G55" s="32"/>
      <c r="H55" s="32"/>
      <c r="I55" s="31" t="s">
        <v>176</v>
      </c>
      <c r="J55" s="235">
        <v>0.20599999999999999</v>
      </c>
      <c r="K55" s="236" t="s">
        <v>215</v>
      </c>
      <c r="L55" s="236" t="s">
        <v>359</v>
      </c>
    </row>
    <row r="56" spans="1:12" ht="30" x14ac:dyDescent="0.25">
      <c r="A56" s="33" t="s">
        <v>122</v>
      </c>
      <c r="B56" s="34" t="s">
        <v>177</v>
      </c>
      <c r="C56" s="35" t="s">
        <v>135</v>
      </c>
      <c r="D56" s="178"/>
      <c r="E56" s="36" t="s">
        <v>72</v>
      </c>
      <c r="F56" s="62"/>
      <c r="G56" s="36"/>
      <c r="H56" s="36"/>
      <c r="I56" s="36" t="s">
        <v>176</v>
      </c>
      <c r="J56" s="62">
        <v>1.9710000000000001</v>
      </c>
      <c r="K56" s="234" t="s">
        <v>215</v>
      </c>
      <c r="L56" s="234"/>
    </row>
    <row r="57" spans="1:12" x14ac:dyDescent="0.25">
      <c r="A57" s="28" t="s">
        <v>123</v>
      </c>
      <c r="B57" s="29" t="s">
        <v>177</v>
      </c>
      <c r="C57" s="30" t="s">
        <v>169</v>
      </c>
      <c r="D57" s="181"/>
      <c r="E57" s="31" t="s">
        <v>72</v>
      </c>
      <c r="F57" s="63"/>
      <c r="G57" s="32"/>
      <c r="H57" s="32"/>
      <c r="I57" s="31" t="s">
        <v>176</v>
      </c>
      <c r="J57" s="235"/>
      <c r="K57" s="236"/>
      <c r="L57" s="236"/>
    </row>
    <row r="58" spans="1:12" ht="30" x14ac:dyDescent="0.25">
      <c r="A58" s="33" t="s">
        <v>93</v>
      </c>
      <c r="B58" s="34" t="s">
        <v>177</v>
      </c>
      <c r="C58" s="35" t="s">
        <v>146</v>
      </c>
      <c r="D58" s="178"/>
      <c r="E58" s="36" t="s">
        <v>72</v>
      </c>
      <c r="F58" s="62"/>
      <c r="G58" s="36"/>
      <c r="H58" s="36"/>
      <c r="I58" s="36" t="s">
        <v>176</v>
      </c>
      <c r="J58" s="62">
        <v>4.5100000000000001E-2</v>
      </c>
      <c r="K58" s="234" t="s">
        <v>215</v>
      </c>
      <c r="L58" s="234"/>
    </row>
    <row r="59" spans="1:12" ht="45" x14ac:dyDescent="0.25">
      <c r="A59" s="28" t="s">
        <v>124</v>
      </c>
      <c r="B59" s="29" t="s">
        <v>177</v>
      </c>
      <c r="C59" s="30" t="s">
        <v>170</v>
      </c>
      <c r="D59" s="181"/>
      <c r="E59" s="31" t="s">
        <v>72</v>
      </c>
      <c r="F59" s="63">
        <v>8.9019922480620153</v>
      </c>
      <c r="G59" s="32" t="s">
        <v>175</v>
      </c>
      <c r="H59" s="32"/>
      <c r="I59" s="31" t="s">
        <v>176</v>
      </c>
      <c r="J59" s="235">
        <v>0.7</v>
      </c>
      <c r="K59" s="236" t="s">
        <v>215</v>
      </c>
      <c r="L59" s="236"/>
    </row>
    <row r="60" spans="1:12" s="69" customFormat="1" ht="30" x14ac:dyDescent="0.25">
      <c r="A60" s="88">
        <v>200201</v>
      </c>
      <c r="B60" s="34" t="s">
        <v>174</v>
      </c>
      <c r="C60" s="35" t="s">
        <v>192</v>
      </c>
      <c r="D60" s="178"/>
      <c r="E60" s="36" t="s">
        <v>72</v>
      </c>
      <c r="F60" s="62"/>
      <c r="G60" s="36"/>
      <c r="H60" s="36"/>
      <c r="I60" s="36" t="s">
        <v>176</v>
      </c>
      <c r="J60" s="62">
        <v>0.14699999999999999</v>
      </c>
      <c r="K60" s="234" t="s">
        <v>215</v>
      </c>
      <c r="L60" s="234" t="s">
        <v>362</v>
      </c>
    </row>
    <row r="61" spans="1:12" s="70" customFormat="1" ht="30" x14ac:dyDescent="0.25">
      <c r="A61" s="87">
        <v>200301</v>
      </c>
      <c r="B61" s="29" t="s">
        <v>174</v>
      </c>
      <c r="C61" s="30" t="s">
        <v>189</v>
      </c>
      <c r="D61" s="181"/>
      <c r="E61" s="31" t="s">
        <v>72</v>
      </c>
      <c r="F61" s="173">
        <v>0.65600000000000003</v>
      </c>
      <c r="G61" s="31" t="s">
        <v>198</v>
      </c>
      <c r="H61" s="31"/>
      <c r="I61" s="31" t="s">
        <v>176</v>
      </c>
      <c r="J61" s="173">
        <v>0.32800000000000001</v>
      </c>
      <c r="K61" s="182" t="s">
        <v>215</v>
      </c>
      <c r="L61" s="182" t="s">
        <v>362</v>
      </c>
    </row>
    <row r="62" spans="1:12" s="69" customFormat="1" ht="30" x14ac:dyDescent="0.25">
      <c r="A62" s="64">
        <v>200303</v>
      </c>
      <c r="B62" s="183" t="s">
        <v>174</v>
      </c>
      <c r="C62" s="35" t="s">
        <v>360</v>
      </c>
      <c r="D62" s="178"/>
      <c r="E62" s="36" t="s">
        <v>72</v>
      </c>
      <c r="F62" s="62"/>
      <c r="G62" s="36"/>
      <c r="H62" s="36"/>
      <c r="I62" s="36" t="s">
        <v>176</v>
      </c>
      <c r="J62" s="62">
        <v>6.5000000000000002E-2</v>
      </c>
      <c r="K62" s="234" t="s">
        <v>215</v>
      </c>
      <c r="L62" s="234" t="s">
        <v>361</v>
      </c>
    </row>
    <row r="63" spans="1:12" x14ac:dyDescent="0.25">
      <c r="A63" s="174">
        <v>200304</v>
      </c>
      <c r="B63" s="175" t="s">
        <v>174</v>
      </c>
      <c r="C63" s="176" t="s">
        <v>171</v>
      </c>
      <c r="D63" s="239"/>
      <c r="E63" s="177" t="s">
        <v>72</v>
      </c>
      <c r="F63" s="63"/>
      <c r="G63" s="32"/>
      <c r="H63" s="32"/>
      <c r="I63" s="177" t="s">
        <v>176</v>
      </c>
      <c r="J63" s="240"/>
      <c r="K63" s="241"/>
      <c r="L63" s="241"/>
    </row>
    <row r="64" spans="1:12" ht="30" x14ac:dyDescent="0.25">
      <c r="A64" s="88">
        <v>200306</v>
      </c>
      <c r="B64" s="34" t="s">
        <v>174</v>
      </c>
      <c r="C64" s="35" t="s">
        <v>136</v>
      </c>
      <c r="D64" s="178"/>
      <c r="E64" s="36" t="s">
        <v>72</v>
      </c>
      <c r="F64" s="62"/>
      <c r="G64" s="36"/>
      <c r="H64" s="36"/>
      <c r="I64" s="36" t="s">
        <v>176</v>
      </c>
      <c r="J64" s="62">
        <v>0.05</v>
      </c>
      <c r="K64" s="242" t="s">
        <v>215</v>
      </c>
      <c r="L64" s="243" t="s">
        <v>212</v>
      </c>
    </row>
    <row r="65" spans="1:12" ht="30" x14ac:dyDescent="0.25">
      <c r="A65" s="87">
        <v>190801</v>
      </c>
      <c r="B65" s="29"/>
      <c r="C65" s="30" t="s">
        <v>199</v>
      </c>
      <c r="D65" s="181"/>
      <c r="E65" s="31" t="s">
        <v>72</v>
      </c>
      <c r="F65" s="63"/>
      <c r="G65" s="32"/>
      <c r="H65" s="32"/>
      <c r="I65" s="31" t="s">
        <v>176</v>
      </c>
      <c r="J65" s="235">
        <v>0.08</v>
      </c>
      <c r="K65" s="244" t="s">
        <v>215</v>
      </c>
      <c r="L65" s="245" t="s">
        <v>213</v>
      </c>
    </row>
    <row r="66" spans="1:12" ht="30" x14ac:dyDescent="0.25">
      <c r="A66" s="88">
        <v>190802</v>
      </c>
      <c r="B66" s="34"/>
      <c r="C66" s="35" t="s">
        <v>200</v>
      </c>
      <c r="D66" s="178"/>
      <c r="E66" s="36" t="s">
        <v>72</v>
      </c>
      <c r="F66" s="62"/>
      <c r="G66" s="36"/>
      <c r="H66" s="36"/>
      <c r="I66" s="36" t="s">
        <v>176</v>
      </c>
      <c r="J66" s="62">
        <v>0.05</v>
      </c>
      <c r="K66" s="242" t="s">
        <v>215</v>
      </c>
      <c r="L66" s="243" t="s">
        <v>212</v>
      </c>
    </row>
    <row r="67" spans="1:12" ht="30" x14ac:dyDescent="0.25">
      <c r="A67" s="87">
        <v>190805</v>
      </c>
      <c r="B67" s="29"/>
      <c r="C67" s="30" t="s">
        <v>201</v>
      </c>
      <c r="D67" s="181"/>
      <c r="E67" s="31" t="s">
        <v>72</v>
      </c>
      <c r="F67" s="246"/>
      <c r="G67" s="181"/>
      <c r="H67" s="181"/>
      <c r="I67" s="31" t="s">
        <v>176</v>
      </c>
      <c r="J67" s="235">
        <v>0.2</v>
      </c>
      <c r="K67" s="244" t="s">
        <v>215</v>
      </c>
      <c r="L67" s="245" t="s">
        <v>214</v>
      </c>
    </row>
    <row r="68" spans="1:12" x14ac:dyDescent="0.25">
      <c r="K68"/>
    </row>
  </sheetData>
  <sortState xmlns:xlrd2="http://schemas.microsoft.com/office/spreadsheetml/2017/richdata2" ref="A2:M65">
    <sortCondition ref="E2:E65"/>
  </sortState>
  <phoneticPr fontId="7" type="noConversion"/>
  <hyperlinks>
    <hyperlink ref="K4" r:id="rId1" display="https://gwagtop.sharepoint.com/:x:/s/Dekarbonisierung/EanPGAkzNwxKunw-EqHdeIgBvD1UWVmTrzzIFezKPeDGBA?email=Carina.heuver%40gelsenwasser.de&amp;e=Tq4eQd" xr:uid="{8099E549-B28C-4B56-8EE5-B03FE5A51207}"/>
    <hyperlink ref="K2" r:id="rId2" xr:uid="{A01150D6-2C6E-4117-9FDE-C109C12F35DF}"/>
    <hyperlink ref="K9" r:id="rId3" xr:uid="{6D65AE53-1751-49BF-9A43-6F8D5FC152F1}"/>
    <hyperlink ref="K19" r:id="rId4" xr:uid="{7AA97368-1765-4AAC-8BD0-7D69EBA632B7}"/>
    <hyperlink ref="K26" r:id="rId5" xr:uid="{9DFFE580-BE02-44A6-926A-491D25075452}"/>
    <hyperlink ref="K28" r:id="rId6" xr:uid="{D853F0B7-B7DC-4D70-BAAC-9E0953A02033}"/>
    <hyperlink ref="K30" r:id="rId7" xr:uid="{4BA793A7-14DF-4F5E-95F9-362BFBD0992C}"/>
    <hyperlink ref="K34" r:id="rId8" xr:uid="{849AC0D7-FE4A-43C9-8691-DF8D18ECC4B5}"/>
    <hyperlink ref="K38" r:id="rId9" xr:uid="{0D6AD047-B4DB-4552-93E1-BCCC3D804A38}"/>
    <hyperlink ref="K40" r:id="rId10" xr:uid="{C877335A-7D3F-4350-906D-0BBCD8F5CD37}"/>
    <hyperlink ref="K41" r:id="rId11" xr:uid="{968863FF-5194-4D16-BBB1-00A6AA108FF9}"/>
    <hyperlink ref="K44" r:id="rId12" xr:uid="{77CB8B4B-2BD8-4DC0-898C-056985418412}"/>
    <hyperlink ref="K45" r:id="rId13" xr:uid="{D25F8C9B-5F8A-4E88-932C-C0C1C96F68C5}"/>
    <hyperlink ref="K47" r:id="rId14" xr:uid="{32BDD49F-6090-4D9F-BF98-4F8A4AA9DBFA}"/>
    <hyperlink ref="K48" r:id="rId15" xr:uid="{9C755E2A-EA9E-4B4E-B8E6-FC26665A5B16}"/>
    <hyperlink ref="K49" r:id="rId16" xr:uid="{5B5F24CB-1209-4678-AC66-02AA7F77BFBF}"/>
    <hyperlink ref="K52" r:id="rId17" xr:uid="{109B912C-32C8-492E-AC44-873F242D4237}"/>
    <hyperlink ref="K53" r:id="rId18" xr:uid="{AC36DF5F-DF8A-49DA-972F-3118054EFCC5}"/>
    <hyperlink ref="K55" r:id="rId19" xr:uid="{2EC538E8-3A80-40B3-9F82-F87C3ECB2847}"/>
    <hyperlink ref="K56" r:id="rId20" xr:uid="{48EFF1DF-B81D-4B5F-9AF7-9C251BEF6EAF}"/>
    <hyperlink ref="K58" r:id="rId21" xr:uid="{5552E46C-C977-4AAC-9903-4796C3F239A4}"/>
    <hyperlink ref="K59" r:id="rId22" xr:uid="{70064333-0CF1-4E57-832A-D44D2F8F7DEE}"/>
    <hyperlink ref="K60" r:id="rId23" xr:uid="{6FEBD32C-D804-4CD5-96E7-5DD3CE4B83A1}"/>
    <hyperlink ref="K61" r:id="rId24" xr:uid="{6484E536-EC35-4032-A4D1-2D16F59D8B2F}"/>
    <hyperlink ref="K64" r:id="rId25" xr:uid="{7091C274-0FA7-4E43-81E0-E166F5945F3C}"/>
    <hyperlink ref="K65" r:id="rId26" xr:uid="{E267B032-F0BF-4BEE-98CC-346F1E07F72C}"/>
    <hyperlink ref="K66" r:id="rId27" xr:uid="{7C66C105-024D-4C38-BB33-284E12C2092E}"/>
    <hyperlink ref="G14" r:id="rId28" xr:uid="{9C720C02-ABF4-4A4F-B68E-E3587FE51A67}"/>
    <hyperlink ref="G48:G49" r:id="rId29" display="https://www.hansewasser.de/service/downloads/2024-05_emissionsfaktoren_spezifisch.xlsx" xr:uid="{1D92D0C0-A2BD-4000-B99A-F32EDF354B93}"/>
    <hyperlink ref="G52:G53" r:id="rId30" display="https://www.hansewasser.de/service/downloads/2024-05_emissionsfaktoren_spezifisch.xlsx" xr:uid="{5A13716E-8A8E-4DF5-A118-BC3ED83F8EA5}"/>
    <hyperlink ref="S15:S19" r:id="rId31" display="https://www.hansewasser.de/service/downloads/2024-05_emissionsfaktoren_spezifisch.xlsx" xr:uid="{0769FAE0-03E2-4527-81A1-77736BAB6B1D}"/>
    <hyperlink ref="K21" r:id="rId32" xr:uid="{0B2EFC8B-3153-429C-A086-7FAF07A76AA8}"/>
  </hyperlinks>
  <pageMargins left="0.7" right="0.7" top="0.78740157499999996" bottom="0.78740157499999996" header="0.3" footer="0.3"/>
  <pageSetup paperSize="9" orientation="portrait"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G42"/>
  <sheetViews>
    <sheetView topLeftCell="A33" zoomScaleNormal="100" workbookViewId="0">
      <selection activeCell="H20" sqref="H20"/>
    </sheetView>
  </sheetViews>
  <sheetFormatPr baseColWidth="10" defaultRowHeight="15" x14ac:dyDescent="0.25"/>
  <cols>
    <col min="1" max="1" width="17.85546875" customWidth="1"/>
    <col min="2" max="2" width="98.140625" style="1" bestFit="1" customWidth="1"/>
    <col min="3" max="3" width="37.85546875" hidden="1" customWidth="1"/>
    <col min="4" max="4" width="20.42578125" style="1" customWidth="1"/>
    <col min="5" max="5" width="16" customWidth="1"/>
    <col min="6" max="6" width="12" customWidth="1"/>
  </cols>
  <sheetData>
    <row r="1" spans="1:7" s="5" customFormat="1" x14ac:dyDescent="0.25">
      <c r="A1" s="5" t="s">
        <v>48</v>
      </c>
      <c r="B1" s="7"/>
      <c r="D1" s="7"/>
    </row>
    <row r="2" spans="1:7" s="5" customFormat="1" x14ac:dyDescent="0.25">
      <c r="B2" s="7"/>
      <c r="D2" s="7"/>
    </row>
    <row r="3" spans="1:7" x14ac:dyDescent="0.25">
      <c r="A3" t="s">
        <v>47</v>
      </c>
      <c r="F3" t="s">
        <v>46</v>
      </c>
    </row>
    <row r="4" spans="1:7" s="5" customFormat="1" x14ac:dyDescent="0.25">
      <c r="B4" s="7"/>
      <c r="D4" s="7"/>
      <c r="F4" s="6"/>
    </row>
    <row r="5" spans="1:7" s="4" customFormat="1" ht="78" customHeight="1" x14ac:dyDescent="0.25">
      <c r="A5" s="14" t="s">
        <v>45</v>
      </c>
      <c r="B5" s="13" t="s">
        <v>44</v>
      </c>
      <c r="C5" s="13" t="s">
        <v>43</v>
      </c>
      <c r="D5" s="15" t="s">
        <v>68</v>
      </c>
      <c r="E5" s="15" t="s">
        <v>73</v>
      </c>
      <c r="F5" s="15" t="s">
        <v>75</v>
      </c>
      <c r="G5" s="16"/>
    </row>
    <row r="6" spans="1:7" x14ac:dyDescent="0.25">
      <c r="A6" s="8" t="s">
        <v>7</v>
      </c>
      <c r="B6" s="3" t="s">
        <v>42</v>
      </c>
      <c r="C6" s="2" t="str">
        <f t="shared" ref="C6:C33" si="0">MID(A6,1,1)</f>
        <v>D</v>
      </c>
      <c r="D6" s="17" t="s">
        <v>72</v>
      </c>
      <c r="E6" s="9" t="str">
        <f>IF(OR(D6="Beseitigung",D6="stoffliche Verwertung"),"ja",IF(OR(D6="energetische Verwertung",D6="Wiederverwendung",D6="Recycling"),"nein",""))</f>
        <v>ja</v>
      </c>
      <c r="F6" s="9" t="s">
        <v>74</v>
      </c>
    </row>
    <row r="7" spans="1:7" ht="30" x14ac:dyDescent="0.25">
      <c r="A7" s="8" t="s">
        <v>49</v>
      </c>
      <c r="B7" s="3" t="s">
        <v>41</v>
      </c>
      <c r="C7" s="2" t="str">
        <f t="shared" si="0"/>
        <v>D</v>
      </c>
      <c r="D7" s="17" t="s">
        <v>72</v>
      </c>
      <c r="E7" s="9" t="str">
        <f t="shared" ref="E7:E33" si="1">IF(OR(D7="Beseitigung",D7="stoffliche Verwertung"),"ja",IF(OR(D7="energetische Verwertung",D7="Wiederverwendung",D7="Recycling"),"nein",""))</f>
        <v>ja</v>
      </c>
      <c r="F7" s="9" t="s">
        <v>74</v>
      </c>
    </row>
    <row r="8" spans="1:7" x14ac:dyDescent="0.25">
      <c r="A8" s="8" t="s">
        <v>50</v>
      </c>
      <c r="B8" s="2" t="s">
        <v>40</v>
      </c>
      <c r="C8" s="2" t="str">
        <f t="shared" si="0"/>
        <v>D</v>
      </c>
      <c r="D8" s="17" t="s">
        <v>72</v>
      </c>
      <c r="E8" s="9" t="str">
        <f t="shared" si="1"/>
        <v>ja</v>
      </c>
      <c r="F8" s="9" t="s">
        <v>74</v>
      </c>
    </row>
    <row r="9" spans="1:7" x14ac:dyDescent="0.25">
      <c r="A9" s="8" t="s">
        <v>51</v>
      </c>
      <c r="B9" s="2" t="s">
        <v>39</v>
      </c>
      <c r="C9" s="2" t="str">
        <f t="shared" si="0"/>
        <v>D</v>
      </c>
      <c r="D9" s="17" t="s">
        <v>72</v>
      </c>
      <c r="E9" s="9" t="str">
        <f t="shared" si="1"/>
        <v>ja</v>
      </c>
      <c r="F9" s="9" t="s">
        <v>74</v>
      </c>
    </row>
    <row r="10" spans="1:7" ht="30" x14ac:dyDescent="0.25">
      <c r="A10" s="8" t="s">
        <v>52</v>
      </c>
      <c r="B10" s="3" t="s">
        <v>38</v>
      </c>
      <c r="C10" s="2" t="str">
        <f t="shared" si="0"/>
        <v>D</v>
      </c>
      <c r="D10" s="17" t="s">
        <v>72</v>
      </c>
      <c r="E10" s="9" t="str">
        <f t="shared" si="1"/>
        <v>ja</v>
      </c>
      <c r="F10" s="9" t="s">
        <v>74</v>
      </c>
    </row>
    <row r="11" spans="1:7" x14ac:dyDescent="0.25">
      <c r="A11" s="8" t="s">
        <v>53</v>
      </c>
      <c r="B11" s="2" t="s">
        <v>37</v>
      </c>
      <c r="C11" s="2" t="str">
        <f t="shared" si="0"/>
        <v>D</v>
      </c>
      <c r="D11" s="17" t="s">
        <v>72</v>
      </c>
      <c r="E11" s="9" t="str">
        <f t="shared" si="1"/>
        <v>ja</v>
      </c>
      <c r="F11" s="9" t="s">
        <v>74</v>
      </c>
    </row>
    <row r="12" spans="1:7" x14ac:dyDescent="0.25">
      <c r="A12" s="8" t="s">
        <v>54</v>
      </c>
      <c r="B12" s="2" t="s">
        <v>36</v>
      </c>
      <c r="C12" s="2" t="str">
        <f t="shared" si="0"/>
        <v>D</v>
      </c>
      <c r="D12" s="17" t="s">
        <v>72</v>
      </c>
      <c r="E12" s="9" t="str">
        <f t="shared" si="1"/>
        <v>ja</v>
      </c>
      <c r="F12" s="9" t="s">
        <v>74</v>
      </c>
    </row>
    <row r="13" spans="1:7" ht="45" x14ac:dyDescent="0.25">
      <c r="A13" s="8" t="s">
        <v>55</v>
      </c>
      <c r="B13" s="3" t="s">
        <v>35</v>
      </c>
      <c r="C13" s="2" t="str">
        <f t="shared" si="0"/>
        <v>D</v>
      </c>
      <c r="D13" s="17" t="s">
        <v>72</v>
      </c>
      <c r="E13" s="9" t="str">
        <f t="shared" si="1"/>
        <v>ja</v>
      </c>
      <c r="F13" s="9" t="s">
        <v>74</v>
      </c>
    </row>
    <row r="14" spans="1:7" ht="45" x14ac:dyDescent="0.25">
      <c r="A14" s="8" t="s">
        <v>56</v>
      </c>
      <c r="B14" s="3" t="s">
        <v>34</v>
      </c>
      <c r="C14" s="2" t="str">
        <f t="shared" si="0"/>
        <v>D</v>
      </c>
      <c r="D14" s="17" t="s">
        <v>72</v>
      </c>
      <c r="E14" s="9" t="str">
        <f t="shared" si="1"/>
        <v>ja</v>
      </c>
      <c r="F14" s="9" t="s">
        <v>74</v>
      </c>
    </row>
    <row r="15" spans="1:7" x14ac:dyDescent="0.25">
      <c r="A15" s="8" t="s">
        <v>9</v>
      </c>
      <c r="B15" s="2" t="s">
        <v>33</v>
      </c>
      <c r="C15" s="2" t="str">
        <f t="shared" si="0"/>
        <v>D</v>
      </c>
      <c r="D15" s="17" t="s">
        <v>72</v>
      </c>
      <c r="E15" s="9" t="str">
        <f t="shared" si="1"/>
        <v>ja</v>
      </c>
      <c r="F15" s="9" t="s">
        <v>74</v>
      </c>
    </row>
    <row r="16" spans="1:7" x14ac:dyDescent="0.25">
      <c r="A16" s="8" t="s">
        <v>57</v>
      </c>
      <c r="B16" s="2" t="s">
        <v>32</v>
      </c>
      <c r="C16" s="2" t="str">
        <f t="shared" si="0"/>
        <v>D</v>
      </c>
      <c r="D16" s="17" t="s">
        <v>72</v>
      </c>
      <c r="E16" s="9" t="str">
        <f t="shared" si="1"/>
        <v>ja</v>
      </c>
      <c r="F16" s="9" t="s">
        <v>74</v>
      </c>
    </row>
    <row r="17" spans="1:6" x14ac:dyDescent="0.25">
      <c r="A17" s="8" t="s">
        <v>58</v>
      </c>
      <c r="B17" s="2" t="s">
        <v>31</v>
      </c>
      <c r="C17" s="2" t="str">
        <f t="shared" si="0"/>
        <v>D</v>
      </c>
      <c r="D17" s="17" t="s">
        <v>72</v>
      </c>
      <c r="E17" s="9" t="str">
        <f t="shared" si="1"/>
        <v>ja</v>
      </c>
      <c r="F17" s="9" t="s">
        <v>74</v>
      </c>
    </row>
    <row r="18" spans="1:6" x14ac:dyDescent="0.25">
      <c r="A18" s="8" t="s">
        <v>8</v>
      </c>
      <c r="B18" s="2" t="s">
        <v>30</v>
      </c>
      <c r="C18" s="2" t="str">
        <f t="shared" si="0"/>
        <v>D</v>
      </c>
      <c r="D18" s="17" t="s">
        <v>72</v>
      </c>
      <c r="E18" s="9" t="str">
        <f t="shared" si="1"/>
        <v>ja</v>
      </c>
      <c r="F18" s="9" t="s">
        <v>74</v>
      </c>
    </row>
    <row r="19" spans="1:6" x14ac:dyDescent="0.25">
      <c r="A19" s="8" t="s">
        <v>59</v>
      </c>
      <c r="B19" s="2" t="s">
        <v>29</v>
      </c>
      <c r="C19" s="2" t="str">
        <f t="shared" si="0"/>
        <v>D</v>
      </c>
      <c r="D19" s="17" t="s">
        <v>72</v>
      </c>
      <c r="E19" s="9" t="str">
        <f t="shared" si="1"/>
        <v>ja</v>
      </c>
      <c r="F19" s="9" t="s">
        <v>74</v>
      </c>
    </row>
    <row r="20" spans="1:6" ht="30" x14ac:dyDescent="0.25">
      <c r="A20" s="8" t="s">
        <v>60</v>
      </c>
      <c r="B20" s="3" t="s">
        <v>28</v>
      </c>
      <c r="C20" s="2" t="str">
        <f t="shared" si="0"/>
        <v>D</v>
      </c>
      <c r="D20" s="17" t="s">
        <v>72</v>
      </c>
      <c r="E20" s="9" t="str">
        <f t="shared" si="1"/>
        <v>ja</v>
      </c>
      <c r="F20" s="9" t="s">
        <v>74</v>
      </c>
    </row>
    <row r="21" spans="1:6" ht="30" x14ac:dyDescent="0.25">
      <c r="A21" s="8" t="s">
        <v>3</v>
      </c>
      <c r="B21" s="3" t="s">
        <v>27</v>
      </c>
      <c r="C21" s="2" t="str">
        <f t="shared" si="0"/>
        <v>R</v>
      </c>
      <c r="D21" s="17" t="s">
        <v>70</v>
      </c>
      <c r="E21" s="9" t="s">
        <v>18</v>
      </c>
      <c r="F21" s="9" t="s">
        <v>74</v>
      </c>
    </row>
    <row r="22" spans="1:6" x14ac:dyDescent="0.25">
      <c r="A22" s="8" t="s">
        <v>61</v>
      </c>
      <c r="B22" s="2" t="s">
        <v>26</v>
      </c>
      <c r="C22" s="2" t="str">
        <f t="shared" si="0"/>
        <v>R</v>
      </c>
      <c r="D22" s="17" t="s">
        <v>71</v>
      </c>
      <c r="E22" s="9" t="str">
        <f t="shared" si="1"/>
        <v>nein</v>
      </c>
      <c r="F22" s="9" t="s">
        <v>74</v>
      </c>
    </row>
    <row r="23" spans="1:6" ht="30" x14ac:dyDescent="0.25">
      <c r="A23" s="8" t="s">
        <v>62</v>
      </c>
      <c r="B23" s="3" t="s">
        <v>25</v>
      </c>
      <c r="C23" s="2" t="str">
        <f t="shared" si="0"/>
        <v>R</v>
      </c>
      <c r="D23" s="17" t="s">
        <v>67</v>
      </c>
      <c r="E23" s="9" t="s">
        <v>18</v>
      </c>
      <c r="F23" s="9" t="s">
        <v>74</v>
      </c>
    </row>
    <row r="24" spans="1:6" x14ac:dyDescent="0.25">
      <c r="A24" s="8" t="s">
        <v>2</v>
      </c>
      <c r="B24" s="3" t="s">
        <v>24</v>
      </c>
      <c r="C24" s="2" t="str">
        <f t="shared" si="0"/>
        <v>R</v>
      </c>
      <c r="D24" s="17" t="s">
        <v>67</v>
      </c>
      <c r="E24" s="9" t="s">
        <v>18</v>
      </c>
      <c r="F24" s="9" t="s">
        <v>74</v>
      </c>
    </row>
    <row r="25" spans="1:6" x14ac:dyDescent="0.25">
      <c r="A25" s="8" t="s">
        <v>5</v>
      </c>
      <c r="B25" s="3" t="s">
        <v>23</v>
      </c>
      <c r="C25" s="2" t="str">
        <f t="shared" si="0"/>
        <v>R</v>
      </c>
      <c r="D25" s="17" t="s">
        <v>67</v>
      </c>
      <c r="E25" s="9" t="s">
        <v>18</v>
      </c>
      <c r="F25" s="9" t="s">
        <v>74</v>
      </c>
    </row>
    <row r="26" spans="1:6" x14ac:dyDescent="0.25">
      <c r="A26" s="8" t="s">
        <v>63</v>
      </c>
      <c r="B26" s="2" t="s">
        <v>22</v>
      </c>
      <c r="C26" s="2" t="str">
        <f t="shared" si="0"/>
        <v>R</v>
      </c>
      <c r="D26" s="17" t="s">
        <v>71</v>
      </c>
      <c r="E26" s="9" t="str">
        <f t="shared" si="1"/>
        <v>nein</v>
      </c>
      <c r="F26" s="9" t="s">
        <v>74</v>
      </c>
    </row>
    <row r="27" spans="1:6" x14ac:dyDescent="0.25">
      <c r="A27" s="8" t="s">
        <v>64</v>
      </c>
      <c r="B27" s="2" t="s">
        <v>21</v>
      </c>
      <c r="C27" s="2" t="str">
        <f t="shared" si="0"/>
        <v>R</v>
      </c>
      <c r="D27" s="17" t="s">
        <v>71</v>
      </c>
      <c r="E27" s="9" t="str">
        <f t="shared" si="1"/>
        <v>nein</v>
      </c>
      <c r="F27" s="9" t="s">
        <v>74</v>
      </c>
    </row>
    <row r="28" spans="1:6" x14ac:dyDescent="0.25">
      <c r="A28" s="8" t="s">
        <v>65</v>
      </c>
      <c r="B28" s="2" t="s">
        <v>20</v>
      </c>
      <c r="C28" s="2" t="str">
        <f t="shared" si="0"/>
        <v>R</v>
      </c>
      <c r="D28" s="17" t="s">
        <v>71</v>
      </c>
      <c r="E28" s="9" t="str">
        <f t="shared" si="1"/>
        <v>nein</v>
      </c>
      <c r="F28" s="9" t="s">
        <v>74</v>
      </c>
    </row>
    <row r="29" spans="1:6" x14ac:dyDescent="0.25">
      <c r="A29" s="8" t="s">
        <v>1</v>
      </c>
      <c r="B29" s="2" t="s">
        <v>19</v>
      </c>
      <c r="C29" s="2" t="str">
        <f t="shared" si="0"/>
        <v>R</v>
      </c>
      <c r="D29" s="17" t="s">
        <v>71</v>
      </c>
      <c r="E29" s="9" t="str">
        <f t="shared" si="1"/>
        <v>nein</v>
      </c>
      <c r="F29" s="9" t="s">
        <v>74</v>
      </c>
    </row>
    <row r="30" spans="1:6" ht="30" x14ac:dyDescent="0.25">
      <c r="A30" s="8" t="s">
        <v>66</v>
      </c>
      <c r="B30" s="2" t="s">
        <v>17</v>
      </c>
      <c r="C30" s="2" t="str">
        <f t="shared" si="0"/>
        <v>R</v>
      </c>
      <c r="D30" s="17" t="s">
        <v>69</v>
      </c>
      <c r="E30" s="9" t="str">
        <f t="shared" si="1"/>
        <v>ja</v>
      </c>
      <c r="F30" s="9" t="s">
        <v>74</v>
      </c>
    </row>
    <row r="31" spans="1:6" ht="30" x14ac:dyDescent="0.25">
      <c r="A31" s="8" t="s">
        <v>0</v>
      </c>
      <c r="B31" s="2" t="s">
        <v>16</v>
      </c>
      <c r="C31" s="2" t="str">
        <f t="shared" si="0"/>
        <v>R</v>
      </c>
      <c r="D31" s="17" t="s">
        <v>69</v>
      </c>
      <c r="E31" s="9" t="str">
        <f t="shared" si="1"/>
        <v>ja</v>
      </c>
      <c r="F31" s="9" t="s">
        <v>74</v>
      </c>
    </row>
    <row r="32" spans="1:6" ht="30" x14ac:dyDescent="0.25">
      <c r="A32" s="8" t="s">
        <v>4</v>
      </c>
      <c r="B32" s="2" t="s">
        <v>15</v>
      </c>
      <c r="C32" s="2" t="str">
        <f t="shared" si="0"/>
        <v>R</v>
      </c>
      <c r="D32" s="17" t="s">
        <v>69</v>
      </c>
      <c r="E32" s="9" t="str">
        <f t="shared" si="1"/>
        <v>ja</v>
      </c>
      <c r="F32" s="9" t="s">
        <v>74</v>
      </c>
    </row>
    <row r="33" spans="1:6" ht="30" x14ac:dyDescent="0.25">
      <c r="A33" s="10" t="s">
        <v>6</v>
      </c>
      <c r="B33" s="11" t="s">
        <v>14</v>
      </c>
      <c r="C33" s="12" t="str">
        <f t="shared" si="0"/>
        <v>R</v>
      </c>
      <c r="D33" s="17" t="s">
        <v>69</v>
      </c>
      <c r="E33" s="9" t="str">
        <f t="shared" si="1"/>
        <v>ja</v>
      </c>
      <c r="F33" s="9" t="s">
        <v>74</v>
      </c>
    </row>
    <row r="35" spans="1:6" x14ac:dyDescent="0.25">
      <c r="A35" s="18" t="s">
        <v>76</v>
      </c>
      <c r="B35" s="19" t="s">
        <v>77</v>
      </c>
    </row>
    <row r="36" spans="1:6" ht="60" x14ac:dyDescent="0.25">
      <c r="A36" s="2" t="s">
        <v>71</v>
      </c>
      <c r="B36" s="3" t="s">
        <v>81</v>
      </c>
    </row>
    <row r="37" spans="1:6" ht="60" x14ac:dyDescent="0.25">
      <c r="A37" s="3" t="s">
        <v>69</v>
      </c>
      <c r="B37" s="3" t="s">
        <v>80</v>
      </c>
    </row>
    <row r="38" spans="1:6" ht="75" x14ac:dyDescent="0.25">
      <c r="A38" s="3" t="s">
        <v>82</v>
      </c>
      <c r="B38" s="3" t="s">
        <v>79</v>
      </c>
    </row>
    <row r="39" spans="1:6" ht="30" x14ac:dyDescent="0.25">
      <c r="A39" s="3" t="s">
        <v>70</v>
      </c>
      <c r="B39" s="3" t="s">
        <v>78</v>
      </c>
    </row>
    <row r="40" spans="1:6" ht="45" x14ac:dyDescent="0.25">
      <c r="A40" s="2" t="s">
        <v>72</v>
      </c>
      <c r="B40" s="3" t="s">
        <v>83</v>
      </c>
    </row>
    <row r="41" spans="1:6" x14ac:dyDescent="0.25">
      <c r="A41" s="2" t="s">
        <v>13</v>
      </c>
      <c r="B41" s="3" t="s">
        <v>12</v>
      </c>
    </row>
    <row r="42" spans="1:6" x14ac:dyDescent="0.25">
      <c r="A42" s="2" t="s">
        <v>11</v>
      </c>
      <c r="B42" s="3" t="s">
        <v>10</v>
      </c>
    </row>
  </sheetData>
  <dataValidations count="1">
    <dataValidation type="list" allowBlank="1" showInputMessage="1" showErrorMessage="1" sqref="D6:D33 F6:F33" xr:uid="{00000000-0002-0000-0300-000000000000}">
      <formula1>#REF!</formula1>
    </dataValidation>
  </dataValidations>
  <pageMargins left="0.7" right="0.7" top="0.78740157499999996" bottom="0.78740157499999996"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0CC7E-FF17-4168-9FEC-BC3B7CA74DA8}">
  <sheetPr>
    <tabColor theme="0" tint="-0.499984740745262"/>
  </sheetPr>
  <dimension ref="A1:V35"/>
  <sheetViews>
    <sheetView topLeftCell="A23" zoomScaleNormal="100" workbookViewId="0">
      <selection activeCell="B33" sqref="B33"/>
    </sheetView>
  </sheetViews>
  <sheetFormatPr baseColWidth="10" defaultColWidth="11.42578125" defaultRowHeight="15" x14ac:dyDescent="0.25"/>
  <cols>
    <col min="1" max="1" width="4.5703125" style="187" customWidth="1"/>
    <col min="2" max="2" width="9.7109375" style="43" customWidth="1"/>
    <col min="3" max="3" width="12" style="43" customWidth="1"/>
    <col min="4" max="4" width="12.140625" style="43" customWidth="1"/>
    <col min="5" max="6" width="9.7109375" style="43" customWidth="1"/>
    <col min="7" max="7" width="11.140625" style="43" customWidth="1"/>
    <col min="8" max="9" width="9.7109375" style="43" customWidth="1"/>
    <col min="10" max="11" width="15.28515625" style="43" customWidth="1"/>
    <col min="12" max="12" width="11.42578125" style="43"/>
    <col min="13" max="13" width="11.7109375" style="43" customWidth="1"/>
    <col min="14" max="14" width="9.7109375" style="43" customWidth="1"/>
    <col min="15" max="15" width="13.5703125" style="43" customWidth="1"/>
    <col min="16" max="16" width="19.5703125" style="43" customWidth="1"/>
    <col min="17" max="17" width="19.42578125" style="43" customWidth="1"/>
    <col min="18" max="18" width="13.42578125" style="43" customWidth="1"/>
    <col min="19" max="19" width="11.42578125" style="43" customWidth="1"/>
    <col min="20" max="20" width="9.7109375" style="43" customWidth="1"/>
    <col min="21" max="21" width="11.42578125" style="43" customWidth="1"/>
    <col min="22" max="16384" width="11.42578125" style="43"/>
  </cols>
  <sheetData>
    <row r="1" spans="1:22" s="226" customFormat="1" ht="30" customHeight="1" x14ac:dyDescent="0.25">
      <c r="A1" s="228" t="s">
        <v>433</v>
      </c>
      <c r="B1" s="227"/>
      <c r="C1" s="227"/>
      <c r="D1" s="227"/>
      <c r="E1" s="227"/>
      <c r="F1" s="227"/>
      <c r="G1" s="227"/>
      <c r="H1" s="227"/>
      <c r="I1" s="227"/>
      <c r="J1" s="227"/>
      <c r="K1" s="227"/>
      <c r="L1" s="227"/>
      <c r="M1" s="227"/>
      <c r="N1" s="227"/>
      <c r="O1" s="227"/>
      <c r="P1" s="227"/>
      <c r="Q1" s="227"/>
      <c r="R1" s="227"/>
      <c r="S1" s="227"/>
      <c r="T1" s="227"/>
      <c r="U1" s="227"/>
      <c r="V1" s="227"/>
    </row>
    <row r="2" spans="1:22" x14ac:dyDescent="0.25">
      <c r="A2" s="189"/>
      <c r="B2" s="225"/>
      <c r="C2" s="188"/>
      <c r="D2" s="188"/>
      <c r="E2" s="188"/>
      <c r="F2" s="188"/>
      <c r="G2" s="188"/>
      <c r="H2" s="188"/>
      <c r="I2" s="188"/>
      <c r="J2" s="188"/>
      <c r="K2" s="188"/>
      <c r="L2" s="188"/>
      <c r="M2" s="188"/>
      <c r="N2" s="188"/>
      <c r="O2" s="188"/>
      <c r="P2" s="188"/>
      <c r="Q2" s="188"/>
      <c r="R2" s="188"/>
      <c r="S2" s="188"/>
      <c r="T2" s="188"/>
      <c r="U2" s="188"/>
      <c r="V2" s="188"/>
    </row>
    <row r="3" spans="1:22" s="194" customFormat="1" ht="26.25" customHeight="1" x14ac:dyDescent="0.25">
      <c r="A3" s="196" t="s">
        <v>368</v>
      </c>
      <c r="B3" s="195"/>
      <c r="C3" s="195"/>
      <c r="D3" s="195"/>
      <c r="E3" s="195"/>
      <c r="F3" s="195"/>
      <c r="G3" s="195"/>
      <c r="H3" s="195"/>
      <c r="I3" s="195"/>
      <c r="J3" s="195"/>
      <c r="K3" s="195"/>
      <c r="L3" s="195"/>
      <c r="M3" s="195"/>
      <c r="N3" s="195"/>
      <c r="O3" s="195"/>
      <c r="P3" s="195"/>
      <c r="Q3" s="195"/>
      <c r="R3" s="195"/>
      <c r="S3" s="195"/>
      <c r="T3" s="195"/>
      <c r="U3" s="195"/>
      <c r="V3" s="195"/>
    </row>
    <row r="4" spans="1:22" x14ac:dyDescent="0.25">
      <c r="A4" s="188"/>
      <c r="B4" s="212" t="s">
        <v>417</v>
      </c>
      <c r="C4" s="188"/>
      <c r="D4" s="188"/>
      <c r="E4" s="188"/>
      <c r="F4" s="188"/>
      <c r="G4" s="188"/>
      <c r="H4" s="188"/>
      <c r="I4" s="188"/>
      <c r="J4" s="188"/>
      <c r="K4" s="188"/>
      <c r="L4" s="188"/>
      <c r="M4" s="188"/>
      <c r="N4" s="188"/>
      <c r="O4" s="188"/>
      <c r="P4" s="188"/>
      <c r="Q4" s="188"/>
      <c r="R4" s="188"/>
      <c r="S4" s="188"/>
      <c r="T4" s="188"/>
      <c r="U4" s="188"/>
      <c r="V4" s="188"/>
    </row>
    <row r="5" spans="1:22" s="61" customFormat="1" ht="15.75" thickBot="1" x14ac:dyDescent="0.3">
      <c r="A5" s="211"/>
      <c r="B5" s="211" t="s">
        <v>410</v>
      </c>
      <c r="C5" s="211" t="s">
        <v>409</v>
      </c>
      <c r="D5" s="211" t="s">
        <v>408</v>
      </c>
      <c r="E5" s="211" t="s">
        <v>13</v>
      </c>
      <c r="F5" s="211" t="s">
        <v>407</v>
      </c>
      <c r="G5" s="211" t="s">
        <v>406</v>
      </c>
      <c r="H5" s="211" t="s">
        <v>405</v>
      </c>
      <c r="I5" s="211" t="s">
        <v>404</v>
      </c>
      <c r="J5" s="211" t="s">
        <v>403</v>
      </c>
      <c r="K5" s="211" t="s">
        <v>402</v>
      </c>
      <c r="L5" s="211" t="s">
        <v>401</v>
      </c>
      <c r="M5" s="211" t="s">
        <v>400</v>
      </c>
      <c r="N5" s="211" t="s">
        <v>399</v>
      </c>
      <c r="O5" s="211" t="s">
        <v>398</v>
      </c>
      <c r="P5" s="211" t="s">
        <v>397</v>
      </c>
      <c r="Q5" s="211" t="s">
        <v>396</v>
      </c>
      <c r="R5" s="211" t="s">
        <v>395</v>
      </c>
      <c r="S5" s="211"/>
      <c r="T5" s="211"/>
      <c r="U5" s="211"/>
      <c r="V5" s="211"/>
    </row>
    <row r="6" spans="1:22" ht="72.75" customHeight="1" thickBot="1" x14ac:dyDescent="0.3">
      <c r="A6" s="188"/>
      <c r="B6" s="220" t="s">
        <v>84</v>
      </c>
      <c r="C6" s="219" t="s">
        <v>107</v>
      </c>
      <c r="D6" s="219" t="s">
        <v>205</v>
      </c>
      <c r="E6" s="224" t="s">
        <v>85</v>
      </c>
      <c r="F6" s="217" t="s">
        <v>86</v>
      </c>
      <c r="G6" s="216" t="s">
        <v>87</v>
      </c>
      <c r="H6" s="216" t="s">
        <v>88</v>
      </c>
      <c r="I6" s="216" t="s">
        <v>416</v>
      </c>
      <c r="J6" s="216" t="s">
        <v>100</v>
      </c>
      <c r="K6" s="216" t="s">
        <v>249</v>
      </c>
      <c r="L6" s="215" t="s">
        <v>432</v>
      </c>
      <c r="M6" s="215" t="s">
        <v>202</v>
      </c>
      <c r="N6" s="214" t="s">
        <v>431</v>
      </c>
      <c r="O6" s="215" t="s">
        <v>430</v>
      </c>
      <c r="P6" s="215" t="s">
        <v>203</v>
      </c>
      <c r="Q6" s="214" t="s">
        <v>429</v>
      </c>
      <c r="R6" s="213" t="s">
        <v>428</v>
      </c>
      <c r="S6" s="188"/>
      <c r="T6" s="188"/>
      <c r="U6" s="188"/>
      <c r="V6" s="188"/>
    </row>
    <row r="7" spans="1:22" ht="15.75" thickTop="1" x14ac:dyDescent="0.25">
      <c r="A7" s="189"/>
      <c r="B7" s="188"/>
      <c r="C7" s="188"/>
      <c r="D7" s="188"/>
      <c r="E7" s="188"/>
      <c r="F7" s="188"/>
      <c r="G7" s="188"/>
      <c r="H7" s="188"/>
      <c r="I7" s="188"/>
      <c r="J7" s="188"/>
      <c r="K7" s="188"/>
      <c r="L7" s="188"/>
      <c r="M7" s="188"/>
      <c r="N7" s="188"/>
      <c r="O7" s="188"/>
      <c r="P7" s="188"/>
      <c r="Q7" s="188"/>
      <c r="R7" s="188"/>
      <c r="S7" s="188"/>
      <c r="T7" s="188"/>
      <c r="U7" s="188"/>
      <c r="V7" s="188"/>
    </row>
    <row r="8" spans="1:22" x14ac:dyDescent="0.25">
      <c r="A8" s="189"/>
      <c r="B8" s="212" t="s">
        <v>364</v>
      </c>
      <c r="C8" s="188"/>
      <c r="D8" s="188"/>
      <c r="E8" s="188"/>
      <c r="F8" s="188"/>
      <c r="G8" s="188"/>
      <c r="H8" s="188"/>
      <c r="I8" s="188"/>
      <c r="J8" s="188"/>
      <c r="K8" s="188"/>
      <c r="L8" s="188"/>
      <c r="M8" s="188"/>
      <c r="N8" s="188"/>
      <c r="O8" s="188"/>
      <c r="P8" s="188"/>
      <c r="Q8" s="188"/>
      <c r="R8" s="188"/>
      <c r="S8" s="188"/>
      <c r="T8" s="188"/>
      <c r="U8" s="188"/>
      <c r="V8" s="188"/>
    </row>
    <row r="9" spans="1:22" ht="15.75" thickBot="1" x14ac:dyDescent="0.3">
      <c r="A9" s="189"/>
      <c r="B9" s="211" t="s">
        <v>410</v>
      </c>
      <c r="C9" s="211" t="s">
        <v>409</v>
      </c>
      <c r="D9" s="211" t="s">
        <v>408</v>
      </c>
      <c r="E9" s="211" t="s">
        <v>13</v>
      </c>
      <c r="F9" s="211" t="s">
        <v>407</v>
      </c>
      <c r="G9" s="211" t="s">
        <v>406</v>
      </c>
      <c r="H9" s="211" t="s">
        <v>405</v>
      </c>
      <c r="I9" s="211" t="s">
        <v>404</v>
      </c>
      <c r="J9" s="211" t="s">
        <v>403</v>
      </c>
      <c r="K9" s="211" t="s">
        <v>402</v>
      </c>
      <c r="L9" s="211" t="s">
        <v>401</v>
      </c>
      <c r="M9" s="211" t="s">
        <v>400</v>
      </c>
      <c r="N9" s="211" t="s">
        <v>399</v>
      </c>
      <c r="O9" s="211" t="s">
        <v>398</v>
      </c>
      <c r="P9" s="211" t="s">
        <v>397</v>
      </c>
      <c r="Q9" s="211" t="s">
        <v>396</v>
      </c>
      <c r="R9" s="211" t="s">
        <v>395</v>
      </c>
      <c r="S9" s="211" t="s">
        <v>11</v>
      </c>
      <c r="T9" s="211" t="s">
        <v>394</v>
      </c>
      <c r="U9" s="211" t="s">
        <v>427</v>
      </c>
      <c r="V9" s="188"/>
    </row>
    <row r="10" spans="1:22" ht="77.25" thickBot="1" x14ac:dyDescent="0.3">
      <c r="A10" s="189"/>
      <c r="B10" s="210" t="s">
        <v>84</v>
      </c>
      <c r="C10" s="209" t="s">
        <v>107</v>
      </c>
      <c r="D10" s="209" t="s">
        <v>205</v>
      </c>
      <c r="E10" s="208" t="s">
        <v>85</v>
      </c>
      <c r="F10" s="206" t="s">
        <v>86</v>
      </c>
      <c r="G10" s="206" t="s">
        <v>87</v>
      </c>
      <c r="H10" s="207" t="s">
        <v>88</v>
      </c>
      <c r="I10" s="206" t="s">
        <v>277</v>
      </c>
      <c r="J10" s="206" t="s">
        <v>276</v>
      </c>
      <c r="K10" s="206" t="s">
        <v>343</v>
      </c>
      <c r="L10" s="232" t="s">
        <v>344</v>
      </c>
      <c r="M10" s="206" t="s">
        <v>357</v>
      </c>
      <c r="N10" s="206" t="s">
        <v>249</v>
      </c>
      <c r="O10" s="203" t="s">
        <v>426</v>
      </c>
      <c r="P10" s="203" t="s">
        <v>202</v>
      </c>
      <c r="Q10" s="202" t="s">
        <v>425</v>
      </c>
      <c r="R10" s="203" t="s">
        <v>424</v>
      </c>
      <c r="S10" s="203" t="s">
        <v>203</v>
      </c>
      <c r="T10" s="202" t="s">
        <v>423</v>
      </c>
      <c r="U10" s="223" t="s">
        <v>422</v>
      </c>
      <c r="V10" s="188"/>
    </row>
    <row r="11" spans="1:22" s="197" customFormat="1" ht="168" customHeight="1" thickTop="1" x14ac:dyDescent="0.25">
      <c r="A11" s="198"/>
      <c r="B11" s="197" t="s">
        <v>388</v>
      </c>
      <c r="C11" s="199" t="s">
        <v>387</v>
      </c>
      <c r="D11" s="199" t="s">
        <v>386</v>
      </c>
      <c r="E11" s="199" t="s">
        <v>385</v>
      </c>
      <c r="F11" s="199" t="s">
        <v>384</v>
      </c>
      <c r="G11" s="229" t="s">
        <v>383</v>
      </c>
      <c r="H11" s="199" t="s">
        <v>382</v>
      </c>
      <c r="I11" s="199" t="s">
        <v>381</v>
      </c>
      <c r="J11" s="199" t="s">
        <v>421</v>
      </c>
      <c r="K11" s="197" t="s">
        <v>420</v>
      </c>
      <c r="L11" s="199" t="s">
        <v>419</v>
      </c>
      <c r="M11" s="229" t="s">
        <v>378</v>
      </c>
      <c r="N11" s="229" t="s">
        <v>377</v>
      </c>
      <c r="O11" s="231" t="s">
        <v>376</v>
      </c>
      <c r="P11" s="231" t="s">
        <v>375</v>
      </c>
      <c r="Q11" s="197" t="s">
        <v>374</v>
      </c>
      <c r="R11" s="199" t="s">
        <v>373</v>
      </c>
      <c r="S11" s="199" t="s">
        <v>372</v>
      </c>
      <c r="T11" s="197" t="s">
        <v>371</v>
      </c>
      <c r="U11" s="199" t="s">
        <v>370</v>
      </c>
      <c r="V11" s="198"/>
    </row>
    <row r="12" spans="1:22" s="197" customFormat="1" ht="15.75" customHeight="1" x14ac:dyDescent="0.25">
      <c r="A12" s="198"/>
      <c r="B12" s="198"/>
      <c r="C12" s="198"/>
      <c r="D12" s="198"/>
      <c r="E12" s="198"/>
      <c r="F12" s="198"/>
      <c r="G12" s="198"/>
      <c r="H12" s="198"/>
      <c r="I12" s="198"/>
      <c r="J12" s="198"/>
      <c r="K12" s="198"/>
      <c r="L12" s="198"/>
      <c r="M12" s="198"/>
      <c r="N12" s="198"/>
      <c r="O12" s="198"/>
      <c r="P12" s="198"/>
      <c r="Q12" s="198"/>
      <c r="R12" s="198"/>
      <c r="S12" s="198"/>
      <c r="T12" s="198"/>
      <c r="U12" s="198"/>
      <c r="V12" s="198"/>
    </row>
    <row r="13" spans="1:22" s="221" customFormat="1" ht="15.75" customHeight="1" x14ac:dyDescent="0.25">
      <c r="A13" s="222"/>
      <c r="B13" s="221" t="s">
        <v>418</v>
      </c>
      <c r="V13" s="222"/>
    </row>
    <row r="14" spans="1:22" s="221" customFormat="1" ht="15.75" customHeight="1" x14ac:dyDescent="0.25">
      <c r="A14" s="222"/>
      <c r="B14" s="222"/>
      <c r="C14" s="222"/>
      <c r="D14" s="222"/>
      <c r="E14" s="222"/>
      <c r="F14" s="222"/>
      <c r="G14" s="222"/>
      <c r="H14" s="222"/>
      <c r="I14" s="222"/>
      <c r="J14" s="222"/>
      <c r="K14" s="222"/>
      <c r="L14" s="222"/>
      <c r="M14" s="222"/>
      <c r="N14" s="222"/>
      <c r="O14" s="222"/>
      <c r="P14" s="222"/>
      <c r="Q14" s="222"/>
      <c r="R14" s="222"/>
      <c r="S14" s="222"/>
      <c r="T14" s="222"/>
      <c r="U14" s="222"/>
      <c r="V14" s="222"/>
    </row>
    <row r="15" spans="1:22" s="221" customFormat="1" ht="15.75" customHeight="1" x14ac:dyDescent="0.25">
      <c r="A15" s="222"/>
      <c r="B15" s="222"/>
      <c r="C15" s="222"/>
      <c r="D15" s="222"/>
      <c r="E15" s="222"/>
      <c r="F15" s="222"/>
      <c r="G15" s="222"/>
      <c r="H15" s="222"/>
      <c r="I15" s="222"/>
      <c r="J15" s="222"/>
      <c r="K15" s="222"/>
      <c r="L15" s="222"/>
      <c r="M15" s="222"/>
      <c r="N15" s="222"/>
      <c r="O15" s="222"/>
      <c r="P15" s="222"/>
      <c r="Q15" s="222"/>
      <c r="R15" s="222"/>
      <c r="S15" s="222"/>
      <c r="T15" s="222"/>
      <c r="U15" s="222"/>
      <c r="V15" s="222"/>
    </row>
    <row r="16" spans="1:22" s="194" customFormat="1" ht="26.25" customHeight="1" x14ac:dyDescent="0.25">
      <c r="A16" s="196" t="s">
        <v>369</v>
      </c>
      <c r="B16" s="195"/>
      <c r="C16" s="195"/>
      <c r="D16" s="195"/>
      <c r="E16" s="195"/>
      <c r="F16" s="195"/>
      <c r="G16" s="195"/>
      <c r="H16" s="195"/>
      <c r="I16" s="195"/>
      <c r="J16" s="195"/>
      <c r="K16" s="195"/>
      <c r="L16" s="195"/>
      <c r="M16" s="195"/>
      <c r="N16" s="195"/>
      <c r="O16" s="195"/>
      <c r="P16" s="195"/>
      <c r="Q16" s="195"/>
      <c r="R16" s="195"/>
      <c r="S16" s="195"/>
      <c r="T16" s="195"/>
      <c r="U16" s="195"/>
      <c r="V16" s="195"/>
    </row>
    <row r="17" spans="1:22" x14ac:dyDescent="0.25">
      <c r="A17" s="188"/>
      <c r="B17" s="212" t="s">
        <v>417</v>
      </c>
      <c r="C17" s="188"/>
      <c r="D17" s="188"/>
      <c r="E17" s="188"/>
      <c r="F17" s="188"/>
      <c r="G17" s="188"/>
      <c r="H17" s="188"/>
      <c r="I17" s="188"/>
      <c r="J17" s="188"/>
      <c r="K17" s="188"/>
      <c r="L17" s="188"/>
      <c r="M17" s="188"/>
      <c r="N17" s="188"/>
      <c r="O17" s="188"/>
      <c r="P17" s="188"/>
      <c r="Q17" s="188"/>
      <c r="R17" s="188"/>
      <c r="S17" s="188"/>
      <c r="T17" s="188"/>
      <c r="U17" s="188"/>
      <c r="V17" s="188"/>
    </row>
    <row r="18" spans="1:22" s="61" customFormat="1" ht="15.75" thickBot="1" x14ac:dyDescent="0.3">
      <c r="A18" s="211"/>
      <c r="B18" s="211" t="s">
        <v>410</v>
      </c>
      <c r="C18" s="211" t="s">
        <v>409</v>
      </c>
      <c r="D18" s="211" t="s">
        <v>408</v>
      </c>
      <c r="E18" s="211" t="s">
        <v>13</v>
      </c>
      <c r="F18" s="211" t="s">
        <v>407</v>
      </c>
      <c r="G18" s="211" t="s">
        <v>406</v>
      </c>
      <c r="H18" s="211" t="s">
        <v>405</v>
      </c>
      <c r="I18" s="211" t="s">
        <v>404</v>
      </c>
      <c r="J18" s="211" t="s">
        <v>403</v>
      </c>
      <c r="K18" s="211" t="s">
        <v>402</v>
      </c>
      <c r="L18" s="211" t="s">
        <v>401</v>
      </c>
      <c r="M18" s="211" t="s">
        <v>400</v>
      </c>
      <c r="N18" s="211" t="s">
        <v>399</v>
      </c>
      <c r="O18" s="211" t="s">
        <v>398</v>
      </c>
      <c r="P18" s="211" t="s">
        <v>397</v>
      </c>
      <c r="Q18" s="211" t="s">
        <v>396</v>
      </c>
      <c r="R18" s="211" t="s">
        <v>395</v>
      </c>
      <c r="S18" s="211"/>
      <c r="T18" s="211"/>
      <c r="U18" s="211"/>
      <c r="V18" s="211"/>
    </row>
    <row r="19" spans="1:22" ht="72.75" customHeight="1" thickBot="1" x14ac:dyDescent="0.3">
      <c r="A19" s="188"/>
      <c r="B19" s="220" t="s">
        <v>84</v>
      </c>
      <c r="C19" s="219" t="s">
        <v>107</v>
      </c>
      <c r="D19" s="219" t="s">
        <v>205</v>
      </c>
      <c r="E19" s="218" t="s">
        <v>85</v>
      </c>
      <c r="F19" s="217" t="s">
        <v>86</v>
      </c>
      <c r="G19" s="216" t="s">
        <v>87</v>
      </c>
      <c r="H19" s="216" t="s">
        <v>88</v>
      </c>
      <c r="I19" s="216" t="s">
        <v>416</v>
      </c>
      <c r="J19" s="216" t="s">
        <v>100</v>
      </c>
      <c r="K19" s="216" t="s">
        <v>249</v>
      </c>
      <c r="L19" s="215" t="s">
        <v>415</v>
      </c>
      <c r="M19" s="215" t="s">
        <v>202</v>
      </c>
      <c r="N19" s="214" t="s">
        <v>414</v>
      </c>
      <c r="O19" s="215" t="s">
        <v>413</v>
      </c>
      <c r="P19" s="215" t="s">
        <v>203</v>
      </c>
      <c r="Q19" s="214" t="s">
        <v>412</v>
      </c>
      <c r="R19" s="213" t="s">
        <v>411</v>
      </c>
      <c r="S19" s="188"/>
      <c r="T19" s="188"/>
      <c r="U19" s="188"/>
      <c r="V19" s="188"/>
    </row>
    <row r="20" spans="1:22" ht="15.75" thickTop="1" x14ac:dyDescent="0.25">
      <c r="A20" s="189"/>
      <c r="B20" s="188"/>
      <c r="C20" s="188"/>
      <c r="D20" s="188"/>
      <c r="E20" s="188"/>
      <c r="F20" s="188"/>
      <c r="G20" s="188"/>
      <c r="H20" s="188"/>
      <c r="I20" s="188"/>
      <c r="J20" s="188"/>
      <c r="K20" s="188"/>
      <c r="L20" s="188"/>
      <c r="M20" s="188"/>
      <c r="N20" s="188"/>
      <c r="O20" s="188"/>
      <c r="P20" s="188"/>
      <c r="Q20" s="188"/>
      <c r="R20" s="188"/>
      <c r="S20" s="188"/>
      <c r="T20" s="188"/>
      <c r="U20" s="188"/>
      <c r="V20" s="188"/>
    </row>
    <row r="21" spans="1:22" x14ac:dyDescent="0.25">
      <c r="A21" s="189"/>
      <c r="B21" s="212" t="s">
        <v>364</v>
      </c>
      <c r="C21" s="188"/>
      <c r="D21" s="188"/>
      <c r="E21" s="188"/>
      <c r="F21" s="188"/>
      <c r="G21" s="188"/>
      <c r="H21" s="188"/>
      <c r="I21" s="188"/>
      <c r="J21" s="188"/>
      <c r="K21" s="188"/>
      <c r="L21" s="188"/>
      <c r="M21" s="188"/>
      <c r="N21" s="188"/>
      <c r="O21" s="188"/>
      <c r="P21" s="188"/>
      <c r="Q21" s="188"/>
      <c r="R21" s="188"/>
      <c r="S21" s="188"/>
      <c r="T21" s="188"/>
      <c r="U21" s="188"/>
      <c r="V21" s="188"/>
    </row>
    <row r="22" spans="1:22" ht="15.75" thickBot="1" x14ac:dyDescent="0.3">
      <c r="A22" s="189"/>
      <c r="B22" s="211" t="s">
        <v>410</v>
      </c>
      <c r="C22" s="211" t="s">
        <v>409</v>
      </c>
      <c r="D22" s="211" t="s">
        <v>408</v>
      </c>
      <c r="E22" s="211" t="s">
        <v>13</v>
      </c>
      <c r="F22" s="211" t="s">
        <v>407</v>
      </c>
      <c r="G22" s="211" t="s">
        <v>406</v>
      </c>
      <c r="H22" s="211" t="s">
        <v>405</v>
      </c>
      <c r="I22" s="211" t="s">
        <v>404</v>
      </c>
      <c r="J22" s="211" t="s">
        <v>403</v>
      </c>
      <c r="K22" s="211" t="s">
        <v>402</v>
      </c>
      <c r="L22" s="211" t="s">
        <v>401</v>
      </c>
      <c r="M22" s="211" t="s">
        <v>400</v>
      </c>
      <c r="N22" s="211" t="s">
        <v>399</v>
      </c>
      <c r="O22" s="211" t="s">
        <v>398</v>
      </c>
      <c r="P22" s="211" t="s">
        <v>397</v>
      </c>
      <c r="Q22" s="211" t="s">
        <v>396</v>
      </c>
      <c r="R22" s="211" t="s">
        <v>395</v>
      </c>
      <c r="S22" s="211" t="s">
        <v>11</v>
      </c>
      <c r="T22" s="211" t="s">
        <v>394</v>
      </c>
      <c r="U22" s="211"/>
      <c r="V22" s="188"/>
    </row>
    <row r="23" spans="1:22" ht="77.25" thickBot="1" x14ac:dyDescent="0.3">
      <c r="A23" s="189"/>
      <c r="B23" s="210" t="s">
        <v>84</v>
      </c>
      <c r="C23" s="209" t="s">
        <v>107</v>
      </c>
      <c r="D23" s="209" t="s">
        <v>205</v>
      </c>
      <c r="E23" s="208" t="s">
        <v>85</v>
      </c>
      <c r="F23" s="206" t="s">
        <v>86</v>
      </c>
      <c r="G23" s="206" t="s">
        <v>87</v>
      </c>
      <c r="H23" s="207" t="s">
        <v>88</v>
      </c>
      <c r="I23" s="206" t="s">
        <v>277</v>
      </c>
      <c r="J23" s="206" t="s">
        <v>343</v>
      </c>
      <c r="K23" s="205" t="s">
        <v>344</v>
      </c>
      <c r="L23" s="233" t="s">
        <v>358</v>
      </c>
      <c r="M23" s="206" t="s">
        <v>249</v>
      </c>
      <c r="N23" s="205" t="s">
        <v>393</v>
      </c>
      <c r="O23" s="204" t="s">
        <v>202</v>
      </c>
      <c r="P23" s="202" t="s">
        <v>392</v>
      </c>
      <c r="Q23" s="204" t="s">
        <v>391</v>
      </c>
      <c r="R23" s="203" t="s">
        <v>203</v>
      </c>
      <c r="S23" s="202" t="s">
        <v>390</v>
      </c>
      <c r="T23" s="201" t="s">
        <v>389</v>
      </c>
      <c r="U23" s="200"/>
      <c r="V23" s="188"/>
    </row>
    <row r="24" spans="1:22" s="197" customFormat="1" ht="168" customHeight="1" thickTop="1" x14ac:dyDescent="0.25">
      <c r="A24" s="198"/>
      <c r="B24" s="197" t="s">
        <v>388</v>
      </c>
      <c r="C24" s="199" t="s">
        <v>387</v>
      </c>
      <c r="D24" s="199" t="s">
        <v>386</v>
      </c>
      <c r="E24" s="199" t="s">
        <v>385</v>
      </c>
      <c r="F24" s="199" t="s">
        <v>384</v>
      </c>
      <c r="G24" s="229" t="s">
        <v>383</v>
      </c>
      <c r="H24" s="229" t="s">
        <v>382</v>
      </c>
      <c r="I24" s="199" t="s">
        <v>381</v>
      </c>
      <c r="J24" s="197" t="s">
        <v>380</v>
      </c>
      <c r="K24" s="199" t="s">
        <v>379</v>
      </c>
      <c r="L24" s="199" t="s">
        <v>378</v>
      </c>
      <c r="M24" s="229" t="s">
        <v>377</v>
      </c>
      <c r="N24" s="229" t="s">
        <v>376</v>
      </c>
      <c r="O24" s="197" t="s">
        <v>375</v>
      </c>
      <c r="P24" s="230" t="s">
        <v>374</v>
      </c>
      <c r="Q24" s="199" t="s">
        <v>373</v>
      </c>
      <c r="R24" s="199" t="s">
        <v>372</v>
      </c>
      <c r="S24" s="197" t="s">
        <v>371</v>
      </c>
      <c r="T24" s="199" t="s">
        <v>370</v>
      </c>
      <c r="U24" s="198"/>
      <c r="V24" s="198"/>
    </row>
    <row r="25" spans="1:22" s="197" customFormat="1" ht="15.75" customHeight="1" x14ac:dyDescent="0.25">
      <c r="A25" s="198"/>
      <c r="B25" s="198"/>
      <c r="C25" s="198"/>
      <c r="D25" s="198"/>
      <c r="E25" s="198"/>
      <c r="F25" s="198"/>
      <c r="G25" s="198"/>
      <c r="H25" s="198"/>
      <c r="I25" s="198"/>
      <c r="J25" s="198"/>
      <c r="K25" s="198"/>
      <c r="L25" s="198"/>
      <c r="M25" s="198"/>
      <c r="N25" s="198"/>
      <c r="O25" s="198"/>
      <c r="P25" s="198"/>
      <c r="Q25" s="198"/>
      <c r="R25" s="198"/>
      <c r="S25" s="198"/>
      <c r="T25" s="198"/>
      <c r="U25" s="198"/>
      <c r="V25" s="198"/>
    </row>
    <row r="26" spans="1:22" x14ac:dyDescent="0.25">
      <c r="A26" s="189"/>
      <c r="B26" s="188"/>
      <c r="C26" s="188"/>
      <c r="D26" s="188"/>
      <c r="E26" s="188"/>
      <c r="F26" s="188"/>
      <c r="G26" s="188"/>
      <c r="H26" s="188"/>
      <c r="I26" s="188"/>
      <c r="J26" s="188"/>
      <c r="K26" s="188"/>
      <c r="L26" s="188"/>
      <c r="M26" s="188"/>
      <c r="N26" s="188"/>
      <c r="O26" s="188"/>
      <c r="P26" s="188"/>
      <c r="Q26" s="188"/>
      <c r="R26" s="188"/>
      <c r="S26" s="188"/>
      <c r="T26" s="188"/>
      <c r="U26" s="188"/>
      <c r="V26" s="188"/>
    </row>
    <row r="27" spans="1:22" s="194" customFormat="1" ht="26.25" customHeight="1" x14ac:dyDescent="0.25">
      <c r="A27" s="196" t="s">
        <v>367</v>
      </c>
      <c r="B27" s="195"/>
      <c r="C27" s="195"/>
      <c r="D27" s="195"/>
      <c r="E27" s="195"/>
      <c r="F27" s="195"/>
      <c r="G27" s="195"/>
      <c r="H27" s="195"/>
      <c r="I27" s="195"/>
      <c r="J27" s="195"/>
      <c r="K27" s="195"/>
      <c r="L27" s="195"/>
      <c r="M27" s="195"/>
      <c r="N27" s="195"/>
      <c r="O27" s="195"/>
      <c r="P27" s="195"/>
      <c r="Q27" s="195"/>
      <c r="R27" s="195"/>
      <c r="S27" s="195"/>
      <c r="T27" s="195"/>
      <c r="U27" s="195"/>
      <c r="V27" s="195"/>
    </row>
    <row r="28" spans="1:22" s="45" customFormat="1" ht="15.75" customHeight="1" x14ac:dyDescent="0.25">
      <c r="A28" s="192"/>
      <c r="B28" s="193" t="s">
        <v>364</v>
      </c>
      <c r="C28" s="190"/>
      <c r="D28" s="190"/>
      <c r="E28" s="190"/>
      <c r="F28" s="190"/>
      <c r="G28" s="190"/>
      <c r="H28" s="190"/>
      <c r="I28" s="190"/>
      <c r="J28" s="190"/>
      <c r="K28" s="190"/>
      <c r="L28" s="190"/>
      <c r="M28" s="190"/>
      <c r="N28" s="190"/>
      <c r="O28" s="190"/>
      <c r="P28" s="190"/>
      <c r="Q28" s="190"/>
      <c r="R28" s="190"/>
      <c r="S28" s="190"/>
      <c r="T28" s="190"/>
      <c r="U28" s="190"/>
      <c r="V28" s="190"/>
    </row>
    <row r="29" spans="1:22" s="45" customFormat="1" ht="15.75" customHeight="1" x14ac:dyDescent="0.25">
      <c r="A29" s="192"/>
      <c r="B29" s="191" t="s">
        <v>365</v>
      </c>
      <c r="V29" s="190"/>
    </row>
    <row r="30" spans="1:22" s="45" customFormat="1" ht="15.75" customHeight="1" x14ac:dyDescent="0.25">
      <c r="A30" s="192"/>
      <c r="B30" s="191" t="s">
        <v>434</v>
      </c>
      <c r="V30" s="190"/>
    </row>
    <row r="31" spans="1:22" s="45" customFormat="1" ht="15.75" customHeight="1" x14ac:dyDescent="0.25">
      <c r="A31" s="192"/>
      <c r="B31" s="191" t="s">
        <v>366</v>
      </c>
      <c r="V31" s="190"/>
    </row>
    <row r="32" spans="1:22" x14ac:dyDescent="0.25">
      <c r="A32" s="189"/>
      <c r="B32" s="191" t="s">
        <v>437</v>
      </c>
      <c r="C32" s="45"/>
      <c r="D32" s="45"/>
      <c r="E32" s="45"/>
      <c r="F32" s="45"/>
      <c r="G32" s="45"/>
      <c r="H32" s="45"/>
      <c r="I32" s="45"/>
      <c r="J32" s="45"/>
      <c r="K32" s="45"/>
      <c r="L32" s="45"/>
      <c r="M32" s="45"/>
      <c r="N32" s="45"/>
      <c r="O32" s="45"/>
      <c r="P32" s="45"/>
      <c r="Q32" s="45"/>
      <c r="R32" s="45"/>
      <c r="S32" s="45"/>
      <c r="T32" s="45"/>
      <c r="U32" s="45"/>
      <c r="V32" s="188"/>
    </row>
    <row r="33" spans="1:22" x14ac:dyDescent="0.25">
      <c r="A33" s="189"/>
      <c r="B33" s="188"/>
      <c r="C33" s="188"/>
      <c r="D33" s="188"/>
      <c r="E33" s="188"/>
      <c r="F33" s="188"/>
      <c r="G33" s="188"/>
      <c r="H33" s="188"/>
      <c r="I33" s="188"/>
      <c r="J33" s="188"/>
      <c r="K33" s="188"/>
      <c r="L33" s="188"/>
      <c r="M33" s="188"/>
      <c r="N33" s="188"/>
      <c r="O33" s="188"/>
      <c r="P33" s="188"/>
      <c r="Q33" s="188"/>
      <c r="R33" s="188"/>
      <c r="S33" s="188"/>
      <c r="T33" s="188"/>
      <c r="U33" s="188"/>
      <c r="V33" s="188"/>
    </row>
    <row r="34" spans="1:22" x14ac:dyDescent="0.25">
      <c r="A34" s="189"/>
      <c r="B34" s="188"/>
      <c r="C34" s="188"/>
      <c r="D34" s="188"/>
      <c r="E34" s="188"/>
      <c r="F34" s="188"/>
      <c r="G34" s="188"/>
      <c r="H34" s="188"/>
      <c r="I34" s="188"/>
      <c r="J34" s="188"/>
      <c r="K34" s="188"/>
      <c r="L34" s="188"/>
      <c r="M34" s="188"/>
      <c r="N34" s="188"/>
      <c r="O34" s="188"/>
      <c r="P34" s="188"/>
      <c r="Q34" s="188"/>
      <c r="R34" s="188"/>
      <c r="S34" s="188"/>
      <c r="T34" s="188"/>
      <c r="U34" s="188"/>
      <c r="V34" s="188"/>
    </row>
    <row r="35" spans="1:22" x14ac:dyDescent="0.25">
      <c r="A35" s="189"/>
      <c r="B35" s="188"/>
      <c r="C35" s="188"/>
      <c r="D35" s="188"/>
      <c r="E35" s="188"/>
      <c r="F35" s="188"/>
      <c r="G35" s="188"/>
      <c r="H35" s="188"/>
      <c r="I35" s="188"/>
      <c r="J35" s="188"/>
      <c r="K35" s="188"/>
      <c r="L35" s="188"/>
      <c r="M35" s="188"/>
      <c r="N35" s="188"/>
      <c r="O35" s="188"/>
      <c r="P35" s="188"/>
      <c r="Q35" s="188"/>
      <c r="R35" s="188"/>
      <c r="S35" s="188"/>
      <c r="T35" s="188"/>
      <c r="U35" s="188"/>
      <c r="V35" s="188"/>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E3797A7-48AD-449B-8991-044F5D5602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Deckblatt</vt:lpstr>
      <vt:lpstr>Bilanz Abwasser</vt:lpstr>
      <vt:lpstr>Bilanz Trinkwasser</vt:lpstr>
      <vt:lpstr>Emissionsfaktoren</vt:lpstr>
      <vt:lpstr>KrWG Anlage 1-2</vt:lpstr>
      <vt:lpstr>Änderungshistorie</vt:lpstr>
      <vt:lpstr>'Bilanz Abwasser'!Druckbereich</vt:lpstr>
      <vt:lpstr>'Bilanz Trinkwasser'!Druckbereich</vt:lpstr>
    </vt:vector>
  </TitlesOfParts>
  <Company>HAMBURG WASSER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Fenner</dc:creator>
  <cp:lastModifiedBy>Aschenbrenner, Katja (hanseWasser, Bremen)</cp:lastModifiedBy>
  <cp:lastPrinted>2024-06-26T08:04:25Z</cp:lastPrinted>
  <dcterms:created xsi:type="dcterms:W3CDTF">2022-02-11T06:27:03Z</dcterms:created>
  <dcterms:modified xsi:type="dcterms:W3CDTF">2026-07-07T14:33:41Z</dcterms:modified>
</cp:coreProperties>
</file>