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Q:\AG Scope 3 THG-Emissionen\AG Scope 3 THG Emissionen\Leitfäden_Dokumente\Excel Datein Version 2.0\"/>
    </mc:Choice>
  </mc:AlternateContent>
  <xr:revisionPtr revIDLastSave="0" documentId="8_{DB53AC3E-DB15-4217-B76B-D2FD0E2D911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Emissionsfaktoren" sheetId="1" r:id="rId1"/>
    <sheet name="Auswertung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96" i="1" l="1"/>
  <c r="D195" i="1"/>
  <c r="D189" i="1"/>
  <c r="D188" i="1"/>
  <c r="D187" i="1"/>
  <c r="D186" i="1"/>
  <c r="D185" i="1"/>
  <c r="D184" i="1"/>
  <c r="D183" i="1"/>
  <c r="D182" i="1"/>
  <c r="D181" i="1"/>
  <c r="D180" i="1"/>
  <c r="D179" i="1"/>
  <c r="D178" i="1"/>
  <c r="D160" i="1"/>
  <c r="D155" i="1"/>
  <c r="K153" i="1"/>
  <c r="C56" i="1"/>
  <c r="C57" i="1"/>
  <c r="C58" i="1"/>
  <c r="C21" i="1" l="1"/>
  <c r="C19" i="1"/>
  <c r="D162" i="1" l="1"/>
  <c r="E38" i="2" l="1"/>
  <c r="C38" i="2"/>
  <c r="D36" i="2"/>
  <c r="E36" i="2"/>
  <c r="E37" i="2"/>
  <c r="E35" i="2"/>
  <c r="C36" i="2"/>
  <c r="C37" i="2"/>
  <c r="C35" i="2"/>
  <c r="D170" i="1" l="1"/>
  <c r="D167" i="1"/>
  <c r="D166" i="1"/>
  <c r="K159" i="1"/>
  <c r="D192" i="1" l="1"/>
  <c r="D193" i="1"/>
  <c r="D194" i="1"/>
  <c r="D191" i="1"/>
  <c r="D177" i="1"/>
  <c r="D173" i="1"/>
  <c r="D171" i="1"/>
  <c r="D159" i="1"/>
  <c r="D156" i="1"/>
  <c r="D164" i="1"/>
  <c r="D165" i="1"/>
  <c r="D169" i="1"/>
  <c r="D168" i="1"/>
  <c r="K157" i="1" l="1"/>
  <c r="D157" i="1" s="1"/>
  <c r="D153" i="1"/>
  <c r="D150" i="1"/>
  <c r="D151" i="1"/>
  <c r="D152" i="1"/>
  <c r="J152" i="1" l="1"/>
  <c r="D38" i="2" s="1"/>
  <c r="C32" i="1" l="1"/>
  <c r="C31" i="1"/>
  <c r="C28" i="1" s="1"/>
  <c r="C102" i="1" l="1"/>
  <c r="F13" i="2" s="1"/>
  <c r="C103" i="1"/>
  <c r="G13" i="2" s="1"/>
  <c r="C104" i="1"/>
  <c r="H13" i="2" s="1"/>
  <c r="C105" i="1"/>
  <c r="I13" i="2" s="1"/>
  <c r="C106" i="1"/>
  <c r="J13" i="2" s="1"/>
  <c r="C107" i="1"/>
  <c r="K13" i="2" s="1"/>
  <c r="C108" i="1"/>
  <c r="L13" i="2" s="1"/>
  <c r="C109" i="1"/>
  <c r="M13" i="2" s="1"/>
  <c r="C110" i="1"/>
  <c r="N13" i="2" s="1"/>
  <c r="C111" i="1"/>
  <c r="O13" i="2" s="1"/>
  <c r="C112" i="1"/>
  <c r="P13" i="2" s="1"/>
  <c r="C113" i="1"/>
  <c r="Q13" i="2" s="1"/>
  <c r="C101" i="1"/>
  <c r="E13" i="2" s="1"/>
  <c r="C115" i="1"/>
  <c r="F14" i="2" s="1"/>
  <c r="C116" i="1"/>
  <c r="G14" i="2" s="1"/>
  <c r="C117" i="1"/>
  <c r="H14" i="2" s="1"/>
  <c r="C114" i="1"/>
  <c r="E14" i="2" s="1"/>
  <c r="C96" i="1"/>
  <c r="F12" i="2" s="1"/>
  <c r="C97" i="1"/>
  <c r="G12" i="2" s="1"/>
  <c r="C98" i="1"/>
  <c r="H12" i="2" s="1"/>
  <c r="C99" i="1"/>
  <c r="I12" i="2" s="1"/>
  <c r="C100" i="1"/>
  <c r="J12" i="2" s="1"/>
  <c r="C95" i="1"/>
  <c r="E12" i="2" s="1"/>
  <c r="C90" i="1"/>
  <c r="F11" i="2" s="1"/>
  <c r="C91" i="1"/>
  <c r="G11" i="2" s="1"/>
  <c r="C92" i="1"/>
  <c r="H11" i="2" s="1"/>
  <c r="C93" i="1"/>
  <c r="I11" i="2" s="1"/>
  <c r="C94" i="1"/>
  <c r="J11" i="2" s="1"/>
  <c r="C89" i="1"/>
  <c r="E11" i="2" s="1"/>
  <c r="C82" i="1"/>
  <c r="F10" i="2" s="1"/>
  <c r="C83" i="1"/>
  <c r="G10" i="2" s="1"/>
  <c r="C84" i="1"/>
  <c r="H10" i="2" s="1"/>
  <c r="C85" i="1"/>
  <c r="I10" i="2" s="1"/>
  <c r="C86" i="1"/>
  <c r="J10" i="2" s="1"/>
  <c r="C87" i="1"/>
  <c r="K10" i="2" s="1"/>
  <c r="C88" i="1"/>
  <c r="L10" i="2" s="1"/>
  <c r="C81" i="1"/>
  <c r="E10" i="2" s="1"/>
  <c r="C80" i="1"/>
  <c r="H9" i="2" s="1"/>
  <c r="C79" i="1"/>
  <c r="G9" i="2" s="1"/>
  <c r="C78" i="1"/>
  <c r="F9" i="2" s="1"/>
  <c r="C77" i="1"/>
  <c r="E9" i="2" s="1"/>
  <c r="C76" i="1"/>
  <c r="V8" i="2" s="1"/>
  <c r="C75" i="1"/>
  <c r="U8" i="2" s="1"/>
  <c r="C74" i="1"/>
  <c r="T8" i="2" s="1"/>
  <c r="C73" i="1"/>
  <c r="S8" i="2" s="1"/>
  <c r="C72" i="1"/>
  <c r="R8" i="2" s="1"/>
  <c r="C60" i="1"/>
  <c r="F8" i="2" s="1"/>
  <c r="C61" i="1"/>
  <c r="G8" i="2" s="1"/>
  <c r="C62" i="1"/>
  <c r="H8" i="2" s="1"/>
  <c r="C63" i="1"/>
  <c r="I8" i="2" s="1"/>
  <c r="C64" i="1"/>
  <c r="J8" i="2" s="1"/>
  <c r="C65" i="1"/>
  <c r="K8" i="2" s="1"/>
  <c r="C66" i="1"/>
  <c r="L8" i="2" s="1"/>
  <c r="C67" i="1"/>
  <c r="M8" i="2" s="1"/>
  <c r="C68" i="1"/>
  <c r="N8" i="2" s="1"/>
  <c r="C69" i="1"/>
  <c r="O8" i="2" s="1"/>
  <c r="C70" i="1"/>
  <c r="P8" i="2" s="1"/>
  <c r="C71" i="1"/>
  <c r="Q8" i="2" s="1"/>
  <c r="C59" i="1"/>
  <c r="E8" i="2" s="1"/>
  <c r="C44" i="1"/>
  <c r="F7" i="2" s="1"/>
  <c r="C45" i="1"/>
  <c r="G7" i="2" s="1"/>
  <c r="C46" i="1"/>
  <c r="H7" i="2" s="1"/>
  <c r="C47" i="1"/>
  <c r="I7" i="2" s="1"/>
  <c r="C48" i="1"/>
  <c r="J7" i="2" s="1"/>
  <c r="C49" i="1"/>
  <c r="K7" i="2" s="1"/>
  <c r="C50" i="1"/>
  <c r="L7" i="2" s="1"/>
  <c r="C51" i="1"/>
  <c r="M7" i="2" s="1"/>
  <c r="C52" i="1"/>
  <c r="N7" i="2" s="1"/>
  <c r="C53" i="1"/>
  <c r="O7" i="2" s="1"/>
  <c r="C54" i="1"/>
  <c r="P7" i="2" s="1"/>
  <c r="C55" i="1"/>
  <c r="Q7" i="2" s="1"/>
  <c r="C43" i="1"/>
  <c r="E7" i="2" s="1"/>
  <c r="C9" i="1" l="1"/>
  <c r="C6" i="1"/>
  <c r="C8" i="1"/>
  <c r="C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Christian Remy</author>
    <author>Goihl, Xenia (hanseWasser, Bremen)</author>
  </authors>
  <commentList>
    <comment ref="I149" authorId="0" shapeId="0" xr:uid="{00000000-0006-0000-0000-000001000000}">
      <text>
        <r>
          <rPr>
            <b/>
            <sz val="9"/>
            <color indexed="81"/>
            <rFont val="Segoe UI"/>
            <charset val="1"/>
          </rPr>
          <t>Christian Remy:</t>
        </r>
        <r>
          <rPr>
            <sz val="9"/>
            <color indexed="81"/>
            <rFont val="Segoe UI"/>
            <charset val="1"/>
          </rPr>
          <t xml:space="preserve">
KVA RUH mit Heizöl zur Stützfeuerung und hoher N2O-Emission (1,64 kg N2O/t TR), Rohschlammverbrennung ohne Vortrocknung</t>
        </r>
      </text>
    </comment>
    <comment ref="K149" authorId="0" shapeId="0" xr:uid="{00000000-0006-0000-0000-000002000000}">
      <text>
        <r>
          <rPr>
            <b/>
            <sz val="9"/>
            <color indexed="81"/>
            <rFont val="Segoe UI"/>
            <charset val="1"/>
          </rPr>
          <t>Christian Remy:</t>
        </r>
        <r>
          <rPr>
            <sz val="9"/>
            <color indexed="81"/>
            <rFont val="Segoe UI"/>
            <charset val="1"/>
          </rPr>
          <t xml:space="preserve">
Beinhaltet N2O-Emissionen (300 g N2O/t TR nach Schätzung der Daten aus Hamburg/VERA 2023), Chemikalien für Rauchgasreinigung, Erdgas (nur Anfahren), Entsorgung Rückstände (Deponie) und Bau der MonoV</t>
        </r>
      </text>
    </comment>
    <comment ref="I150" authorId="0" shapeId="0" xr:uid="{00000000-0006-0000-0000-000003000000}">
      <text>
        <r>
          <rPr>
            <b/>
            <sz val="9"/>
            <color indexed="81"/>
            <rFont val="Segoe UI"/>
            <charset val="1"/>
          </rPr>
          <t>Christian Remy:</t>
        </r>
        <r>
          <rPr>
            <sz val="9"/>
            <color indexed="81"/>
            <rFont val="Segoe UI"/>
            <charset val="1"/>
          </rPr>
          <t xml:space="preserve">
mit Transport</t>
        </r>
      </text>
    </comment>
    <comment ref="J150" authorId="0" shapeId="0" xr:uid="{00000000-0006-0000-0000-000004000000}">
      <text>
        <r>
          <rPr>
            <b/>
            <sz val="9"/>
            <color indexed="81"/>
            <rFont val="Segoe UI"/>
            <charset val="1"/>
          </rPr>
          <t>Christian Remy:</t>
        </r>
        <r>
          <rPr>
            <sz val="9"/>
            <color indexed="81"/>
            <rFont val="Segoe UI"/>
            <charset val="1"/>
          </rPr>
          <t xml:space="preserve">
treatment of sewage sludge, 70% water, WWT, WW, average, municipal incineration - RoW 
Datensatz beschreibt Co-Verbrennung von entwässertem Faulschlamm in kommunaler MVA</t>
        </r>
      </text>
    </comment>
    <comment ref="K150" authorId="0" shapeId="0" xr:uid="{00000000-0006-0000-0000-000005000000}">
      <text>
        <r>
          <rPr>
            <b/>
            <sz val="9"/>
            <color indexed="81"/>
            <rFont val="Segoe UI"/>
            <charset val="1"/>
          </rPr>
          <t>Christian Remy:</t>
        </r>
        <r>
          <rPr>
            <sz val="9"/>
            <color indexed="81"/>
            <rFont val="Segoe UI"/>
            <charset val="1"/>
          </rPr>
          <t xml:space="preserve">
Nur N2O (100 g/t TR) und Ascheentsorgung</t>
        </r>
      </text>
    </comment>
    <comment ref="I151" authorId="0" shapeId="0" xr:uid="{00000000-0006-0000-0000-000006000000}">
      <text>
        <r>
          <rPr>
            <b/>
            <sz val="9"/>
            <color indexed="81"/>
            <rFont val="Segoe UI"/>
            <charset val="1"/>
          </rPr>
          <t>Christian Remy:</t>
        </r>
        <r>
          <rPr>
            <sz val="9"/>
            <color indexed="81"/>
            <rFont val="Segoe UI"/>
            <charset val="1"/>
          </rPr>
          <t xml:space="preserve">
inkl. Trocknung und Transport</t>
        </r>
      </text>
    </comment>
    <comment ref="K151" authorId="0" shapeId="0" xr:uid="{00000000-0006-0000-0000-000007000000}">
      <text>
        <r>
          <rPr>
            <b/>
            <sz val="9"/>
            <color indexed="81"/>
            <rFont val="Segoe UI"/>
            <charset val="1"/>
          </rPr>
          <t>Christian Remy:</t>
        </r>
        <r>
          <rPr>
            <sz val="9"/>
            <color indexed="81"/>
            <rFont val="Segoe UI"/>
            <charset val="1"/>
          </rPr>
          <t xml:space="preserve">
Nur N2O (100 g / t TR)</t>
        </r>
      </text>
    </comment>
    <comment ref="J152" authorId="0" shapeId="0" xr:uid="{00000000-0006-0000-0000-000008000000}">
      <text>
        <r>
          <rPr>
            <b/>
            <sz val="9"/>
            <color indexed="81"/>
            <rFont val="Segoe UI"/>
            <charset val="1"/>
          </rPr>
          <t>Christian Remy:</t>
        </r>
        <r>
          <rPr>
            <sz val="9"/>
            <color indexed="81"/>
            <rFont val="Segoe UI"/>
            <charset val="1"/>
          </rPr>
          <t xml:space="preserve">
Datensatz: treatment of sewage sludge, 97% water, WWT, WW, average, landfarming - RoW
Enthält N2O-Emissionen (hoch) und Aufbringung mit Tanker, außerdem gültig für Dünnschlamm (3% TR), daher hoher Transportaufwand</t>
        </r>
      </text>
    </comment>
    <comment ref="K152" authorId="0" shapeId="0" xr:uid="{00000000-0006-0000-0000-000009000000}">
      <text>
        <r>
          <rPr>
            <b/>
            <sz val="9"/>
            <color indexed="81"/>
            <rFont val="Segoe UI"/>
            <charset val="1"/>
          </rPr>
          <t>Christian Remy:</t>
        </r>
        <r>
          <rPr>
            <sz val="9"/>
            <color indexed="81"/>
            <rFont val="Segoe UI"/>
            <charset val="1"/>
          </rPr>
          <t xml:space="preserve">
Nur N2O-Emissionen (1.6% des N in TR nach EIONET 2017), d.h. 800 g N2O/t TR</t>
        </r>
      </text>
    </comment>
    <comment ref="K153" authorId="0" shapeId="0" xr:uid="{00000000-0006-0000-0000-00000A000000}">
      <text>
        <r>
          <rPr>
            <b/>
            <sz val="9"/>
            <color indexed="81"/>
            <rFont val="Segoe UI"/>
            <charset val="1"/>
          </rPr>
          <t>Christian Remy:</t>
        </r>
        <r>
          <rPr>
            <sz val="9"/>
            <color indexed="81"/>
            <rFont val="Segoe UI"/>
            <charset val="1"/>
          </rPr>
          <t xml:space="preserve">
MBA = 100 kWh Strom/t Input @ 0.5 kg CO2e/kWh, dazu noch Emissionsfaktor wie Verbrennung wie Kraftwerk</t>
        </r>
      </text>
    </comment>
    <comment ref="I155" authorId="0" shapeId="0" xr:uid="{00000000-0006-0000-0000-00000B000000}">
      <text>
        <r>
          <rPr>
            <b/>
            <sz val="9"/>
            <color indexed="81"/>
            <rFont val="Segoe UI"/>
            <charset val="1"/>
          </rPr>
          <t>Christian Remy:</t>
        </r>
        <r>
          <rPr>
            <sz val="9"/>
            <color indexed="81"/>
            <rFont val="Segoe UI"/>
            <charset val="1"/>
          </rPr>
          <t xml:space="preserve">
MBA + Verbrennung</t>
        </r>
      </text>
    </comment>
    <comment ref="K155" authorId="0" shapeId="0" xr:uid="{00000000-0006-0000-0000-00000C000000}">
      <text>
        <r>
          <rPr>
            <b/>
            <sz val="9"/>
            <color indexed="81"/>
            <rFont val="Segoe UI"/>
            <charset val="1"/>
          </rPr>
          <t>Christian Remy:</t>
        </r>
        <r>
          <rPr>
            <sz val="9"/>
            <color indexed="81"/>
            <rFont val="Segoe UI"/>
            <charset val="1"/>
          </rPr>
          <t xml:space="preserve">
Schätzung nach Datensatz "treatment of municipal solid waste, municipal incineration - DE"
Originalwert: 519 kg CO2e/t MSW (bei 77% TR und 44% der TR fossiles CO2), entspricht 613 kg CO2e/t TR durch fossiles CO2 und 56 kg CO2e/t TR durch sonstige Emissionen und Betriebsmittel
Angepasst nach Zusammensetzung Rechengut (25 % TR und 93% Glühverlust nach STEB, 6% der TS ist fossiles CO2 nach IFEU) über Faktor 10 für fossiles CO2 und Faktor 3 für TR:
Rechengut = 613/10 + 56/3 = 80 kg CO2e/t TR</t>
        </r>
      </text>
    </comment>
    <comment ref="I156" authorId="0" shapeId="0" xr:uid="{00000000-0006-0000-0000-00000D000000}">
      <text>
        <r>
          <rPr>
            <b/>
            <sz val="9"/>
            <color indexed="81"/>
            <rFont val="Segoe UI"/>
            <charset val="1"/>
          </rPr>
          <t>Christian Remy:</t>
        </r>
        <r>
          <rPr>
            <sz val="9"/>
            <color indexed="81"/>
            <rFont val="Segoe UI"/>
            <charset val="1"/>
          </rPr>
          <t xml:space="preserve">
Keine Emissionen = inerte Stoffe mit marginalem Anteil an CO2 fossil</t>
        </r>
      </text>
    </comment>
    <comment ref="K157" authorId="0" shapeId="0" xr:uid="{00000000-0006-0000-0000-00000E000000}">
      <text>
        <r>
          <rPr>
            <b/>
            <sz val="9"/>
            <color indexed="81"/>
            <rFont val="Segoe UI"/>
            <charset val="1"/>
          </rPr>
          <t>Christian Remy:</t>
        </r>
        <r>
          <rPr>
            <sz val="9"/>
            <color indexed="81"/>
            <rFont val="Segoe UI"/>
            <charset val="1"/>
          </rPr>
          <t xml:space="preserve">
MBA = 100 kWh Strom/t Input @ 0.5 kg CO2e/kWh</t>
        </r>
      </text>
    </comment>
    <comment ref="K159" authorId="0" shapeId="0" xr:uid="{00000000-0006-0000-0000-00000F000000}">
      <text>
        <r>
          <rPr>
            <b/>
            <sz val="9"/>
            <color indexed="81"/>
            <rFont val="Segoe UI"/>
            <charset val="1"/>
          </rPr>
          <t>Christian Remy:</t>
        </r>
        <r>
          <rPr>
            <sz val="9"/>
            <color indexed="81"/>
            <rFont val="Segoe UI"/>
            <charset val="1"/>
          </rPr>
          <t xml:space="preserve">
MBA = 100 kWh Strom/t Input @ 0.5 kg CO2e/kWh</t>
        </r>
      </text>
    </comment>
    <comment ref="I160" authorId="1" shapeId="0" xr:uid="{D3DB848F-2D89-4E2B-BEC7-E8992E6B1E3D}">
      <text>
        <r>
          <rPr>
            <b/>
            <sz val="9"/>
            <color indexed="81"/>
            <rFont val="Segoe UI"/>
            <family val="2"/>
          </rPr>
          <t>Goihl, Xenia (hanseWasser, Bremen):</t>
        </r>
        <r>
          <rPr>
            <sz val="9"/>
            <color indexed="81"/>
            <rFont val="Segoe UI"/>
            <family val="2"/>
          </rPr>
          <t xml:space="preserve">
Beim IFEU unter AVV 190809 angegeben</t>
        </r>
      </text>
    </comment>
    <comment ref="J173" authorId="0" shapeId="0" xr:uid="{00000000-0006-0000-0000-000010000000}">
      <text>
        <r>
          <rPr>
            <b/>
            <sz val="9"/>
            <color indexed="81"/>
            <rFont val="Segoe UI"/>
            <charset val="1"/>
          </rPr>
          <t>Christian Remy:</t>
        </r>
        <r>
          <rPr>
            <sz val="9"/>
            <color indexed="81"/>
            <rFont val="Segoe UI"/>
            <charset val="1"/>
          </rPr>
          <t xml:space="preserve">
Deponie</t>
        </r>
      </text>
    </comment>
    <comment ref="I178" authorId="0" shapeId="0" xr:uid="{612BBADE-A0E0-4D6A-A8C4-4B9AF8AFE252}">
      <text>
        <r>
          <rPr>
            <b/>
            <sz val="9"/>
            <color indexed="81"/>
            <rFont val="Segoe UI"/>
            <family val="2"/>
          </rPr>
          <t>Christian Remy:</t>
        </r>
        <r>
          <rPr>
            <sz val="9"/>
            <color indexed="81"/>
            <rFont val="Segoe UI"/>
            <family val="2"/>
          </rPr>
          <t xml:space="preserve">
MHKW Ruhleben
Hausmüll inkl. Geschäftsmüll</t>
        </r>
      </text>
    </comment>
    <comment ref="I179" authorId="0" shapeId="0" xr:uid="{B9FBEBD6-93D8-4FA1-9B52-A77F5130B806}">
      <text>
        <r>
          <rPr>
            <b/>
            <sz val="9"/>
            <color indexed="81"/>
            <rFont val="Segoe UI"/>
            <family val="2"/>
          </rPr>
          <t>Xenia Goihl:</t>
        </r>
        <r>
          <rPr>
            <sz val="9"/>
            <color indexed="81"/>
            <rFont val="Segoe UI"/>
            <family val="2"/>
          </rPr>
          <t xml:space="preserve">
46,8% energetisch, 53,1% Recycling</t>
        </r>
      </text>
    </comment>
    <comment ref="I180" authorId="0" shapeId="0" xr:uid="{96CFFDBB-C9E7-4887-8BE5-6239CCFA9BE8}">
      <text>
        <r>
          <rPr>
            <b/>
            <sz val="9"/>
            <color indexed="81"/>
            <rFont val="Segoe UI"/>
            <family val="2"/>
          </rPr>
          <t>Christian Remy:</t>
        </r>
        <r>
          <rPr>
            <sz val="9"/>
            <color indexed="81"/>
            <rFont val="Segoe UI"/>
            <family val="2"/>
          </rPr>
          <t xml:space="preserve">
Biogasanlage RUH
AVV 200301 aus IFEU, Bioabfall  BSR Biogas-West</t>
        </r>
      </text>
    </comment>
    <comment ref="I183" authorId="1" shapeId="0" xr:uid="{DD5FA8F8-3093-4334-A818-33D713DA66D2}">
      <text>
        <r>
          <rPr>
            <b/>
            <sz val="9"/>
            <color indexed="81"/>
            <rFont val="Segoe UI"/>
            <family val="2"/>
          </rPr>
          <t>Goihl, Xenia (hanseWasser, Bremen):</t>
        </r>
        <r>
          <rPr>
            <sz val="9"/>
            <color indexed="81"/>
            <rFont val="Segoe UI"/>
            <family val="2"/>
          </rPr>
          <t xml:space="preserve">
Wie Altglas</t>
        </r>
      </text>
    </comment>
    <comment ref="I184" authorId="0" shapeId="0" xr:uid="{CD16C51E-F7C1-4298-B0C5-248A10C850C4}">
      <text>
        <r>
          <rPr>
            <b/>
            <sz val="9"/>
            <color indexed="81"/>
            <rFont val="Segoe UI"/>
            <family val="2"/>
          </rPr>
          <t>Christian Remy:</t>
        </r>
        <r>
          <rPr>
            <sz val="9"/>
            <color indexed="81"/>
            <rFont val="Segoe UI"/>
            <family val="2"/>
          </rPr>
          <t xml:space="preserve">
MHKW Ruhleben</t>
        </r>
      </text>
    </comment>
    <comment ref="I186" authorId="0" shapeId="0" xr:uid="{1611D571-B696-4C39-85A7-BAC95BC3E9D4}">
      <text>
        <r>
          <rPr>
            <b/>
            <sz val="9"/>
            <color indexed="81"/>
            <rFont val="Segoe UI"/>
            <family val="2"/>
          </rPr>
          <t>Christian Remy:</t>
        </r>
        <r>
          <rPr>
            <sz val="9"/>
            <color indexed="81"/>
            <rFont val="Segoe UI"/>
            <family val="2"/>
          </rPr>
          <t xml:space="preserve">
81% Energetisch, 19% Recycling</t>
        </r>
      </text>
    </comment>
    <comment ref="I187" authorId="1" shapeId="0" xr:uid="{433153AD-C904-4517-A772-A752E78D2422}">
      <text>
        <r>
          <rPr>
            <b/>
            <sz val="9"/>
            <color indexed="81"/>
            <rFont val="Segoe UI"/>
            <family val="2"/>
          </rPr>
          <t>Goihl, Xenia (hanseWasser, Bremen):</t>
        </r>
        <r>
          <rPr>
            <sz val="9"/>
            <color indexed="81"/>
            <rFont val="Segoe UI"/>
            <family val="2"/>
          </rPr>
          <t xml:space="preserve">
wie Altmetalle (AVV 200140)</t>
        </r>
      </text>
    </comment>
    <comment ref="I188" authorId="1" shapeId="0" xr:uid="{CC2E8DED-3617-4C12-AC1A-56EBD66EED29}">
      <text>
        <r>
          <rPr>
            <b/>
            <sz val="9"/>
            <color indexed="81"/>
            <rFont val="Segoe UI"/>
            <family val="2"/>
          </rPr>
          <t>Goihl, Xenia (hanseWasser, Bremen):</t>
        </r>
        <r>
          <rPr>
            <sz val="9"/>
            <color indexed="81"/>
            <rFont val="Segoe UI"/>
            <family val="2"/>
          </rPr>
          <t xml:space="preserve">
Wie Altmetalle (AVV 200140)</t>
        </r>
      </text>
    </comment>
    <comment ref="I189" authorId="1" shapeId="0" xr:uid="{1018E320-5E79-43AD-91A9-8C0C53BD591D}">
      <text>
        <r>
          <rPr>
            <b/>
            <sz val="9"/>
            <color indexed="81"/>
            <rFont val="Segoe UI"/>
            <family val="2"/>
          </rPr>
          <t>Goihl, Xenia (hanseWasser, Bremen):</t>
        </r>
        <r>
          <rPr>
            <sz val="9"/>
            <color indexed="81"/>
            <rFont val="Segoe UI"/>
            <family val="2"/>
          </rPr>
          <t xml:space="preserve">
Wie Altmetalle (AVV 200140)</t>
        </r>
      </text>
    </comment>
    <comment ref="I194" authorId="0" shapeId="0" xr:uid="{00000000-0006-0000-0000-000016000000}">
      <text>
        <r>
          <rPr>
            <b/>
            <sz val="9"/>
            <color indexed="81"/>
            <rFont val="Segoe UI"/>
            <charset val="1"/>
          </rPr>
          <t>Christian Remy:</t>
        </r>
        <r>
          <rPr>
            <sz val="9"/>
            <color indexed="81"/>
            <rFont val="Segoe UI"/>
            <charset val="1"/>
          </rPr>
          <t xml:space="preserve">
Berliner Durchschnitt: Braune Ware, Weiße Ware, Kühlgeräte</t>
        </r>
      </text>
    </comment>
    <comment ref="I195" authorId="1" shapeId="0" xr:uid="{449CF365-0060-4533-920D-F4411F29A04D}">
      <text>
        <r>
          <rPr>
            <b/>
            <sz val="9"/>
            <color indexed="81"/>
            <rFont val="Segoe UI"/>
            <family val="2"/>
          </rPr>
          <t>Goihl, Xenia (hanseWasser, Bremen):</t>
        </r>
        <r>
          <rPr>
            <sz val="9"/>
            <color indexed="81"/>
            <rFont val="Segoe UI"/>
            <family val="2"/>
          </rPr>
          <t xml:space="preserve">
AVV 200136 beim IFEU; E-Schrott, Andere</t>
        </r>
      </text>
    </comment>
    <comment ref="I196" authorId="0" shapeId="0" xr:uid="{2031814C-9A02-499D-8B4E-A955415DC415}">
      <text>
        <r>
          <rPr>
            <b/>
            <sz val="9"/>
            <color indexed="81"/>
            <rFont val="Segoe UI"/>
            <family val="2"/>
          </rPr>
          <t>Xenia Goihl:</t>
        </r>
        <r>
          <rPr>
            <sz val="9"/>
            <color indexed="81"/>
            <rFont val="Segoe UI"/>
            <family val="2"/>
          </rPr>
          <t xml:space="preserve">
1,05% energetische Verwertung, 93,2% sonstige Verwertung, 3,7% Beseitigung</t>
        </r>
      </text>
    </comment>
  </commentList>
</comments>
</file>

<file path=xl/sharedStrings.xml><?xml version="1.0" encoding="utf-8"?>
<sst xmlns="http://schemas.openxmlformats.org/spreadsheetml/2006/main" count="1093" uniqueCount="493">
  <si>
    <t>Flockungshilfsmittel</t>
  </si>
  <si>
    <t>Dienstwagen/Kfz</t>
  </si>
  <si>
    <t>EF</t>
  </si>
  <si>
    <t>Quelle</t>
  </si>
  <si>
    <t>Datum</t>
  </si>
  <si>
    <t>Kommentare KWB</t>
  </si>
  <si>
    <t>Einkauf</t>
  </si>
  <si>
    <t>Bau</t>
  </si>
  <si>
    <t>Kraftstoffe</t>
  </si>
  <si>
    <t>Diesel</t>
  </si>
  <si>
    <t>Benzin</t>
  </si>
  <si>
    <t>Straßenbau</t>
  </si>
  <si>
    <t>Asphalt (Gussaspahlt)</t>
  </si>
  <si>
    <t>Beton (C30/37) / Betonasphalt</t>
  </si>
  <si>
    <t>Splittmastixasphalt (Walzasphalt)</t>
  </si>
  <si>
    <t>Pflaster (Beton)</t>
  </si>
  <si>
    <t>Pflasterbettung</t>
  </si>
  <si>
    <t>Asphaltbinder</t>
  </si>
  <si>
    <t xml:space="preserve">Asphalttragschicht </t>
  </si>
  <si>
    <t>Schottertragschicht</t>
  </si>
  <si>
    <t>Frostschutzschicht</t>
  </si>
  <si>
    <t>Rohrleitungen</t>
  </si>
  <si>
    <t>Emissionsfaktor Bewehrungsstahl</t>
  </si>
  <si>
    <t>Emissionsfaktor Magerbeton C8/10</t>
  </si>
  <si>
    <t>Emissionsfaktor Beton C30/37</t>
  </si>
  <si>
    <t>Emissionsfaktor Beton C50/60</t>
  </si>
  <si>
    <t>Emissionsfaktor Ortbeton C30/37</t>
  </si>
  <si>
    <t>Kanalklinker</t>
  </si>
  <si>
    <t>Spez. Gewicht (kg/m)</t>
  </si>
  <si>
    <t>Lieferkette + Dieselmotor</t>
  </si>
  <si>
    <t>Lieferkette + Benzinmotor</t>
  </si>
  <si>
    <t>Abfallentsorgung</t>
  </si>
  <si>
    <t>Altöl</t>
  </si>
  <si>
    <t>Kohlenteerhaltige Bitumengemische</t>
  </si>
  <si>
    <t>Sieb- und Rechenrückstände</t>
  </si>
  <si>
    <t>Sandfangrückstände</t>
  </si>
  <si>
    <t>Abfälle aus der Kanalreinigung</t>
  </si>
  <si>
    <t>Fettabscheiderinhalte</t>
  </si>
  <si>
    <t>Gemisch Sandfang/ Öl-Wasser-Absch.</t>
  </si>
  <si>
    <t>Gemischte Verpackungen</t>
  </si>
  <si>
    <t>ÖVB (Ölverschmierte Betriebsmittel)</t>
  </si>
  <si>
    <t>Beton</t>
  </si>
  <si>
    <t>Gem. Beton, Ziegeln, Fliesen, Keramik</t>
  </si>
  <si>
    <t>Kohlenteerhaltige Bitumengemische, nicht gefährliche</t>
  </si>
  <si>
    <t>Mischschrott (Eisen und Stahl)</t>
  </si>
  <si>
    <t>Boden und Steine, die gefährliche Stoffe enthalten</t>
  </si>
  <si>
    <t>Boden und Steine mit Ausnahme derjenigen, die unter 17 05 03 fallen</t>
  </si>
  <si>
    <t>Gem. Bau- u. Abbruchabfälle</t>
  </si>
  <si>
    <t>Schlämme aus der Wasserklärung</t>
  </si>
  <si>
    <t>Gemischte Batterien und Akkumulatoren</t>
  </si>
  <si>
    <t>Gemischte Siedlungsabfälle</t>
  </si>
  <si>
    <t>Sperrmüll</t>
  </si>
  <si>
    <t>13 02 05*</t>
  </si>
  <si>
    <t>17 03 01*</t>
  </si>
  <si>
    <t>17 09 03*</t>
  </si>
  <si>
    <t>19 01 13*</t>
  </si>
  <si>
    <t>19 08 01</t>
  </si>
  <si>
    <t>19 08 02</t>
  </si>
  <si>
    <t>19 08 05</t>
  </si>
  <si>
    <t>20 03 06</t>
  </si>
  <si>
    <t>02 02 04</t>
  </si>
  <si>
    <t>13 05 08*</t>
  </si>
  <si>
    <t>15 01 06</t>
  </si>
  <si>
    <t>15 02 02*</t>
  </si>
  <si>
    <t>17 01 01</t>
  </si>
  <si>
    <t>17 01 07</t>
  </si>
  <si>
    <t>17 03 02</t>
  </si>
  <si>
    <t>17 04 05</t>
  </si>
  <si>
    <t>17 05 03*</t>
  </si>
  <si>
    <t>17 05 04</t>
  </si>
  <si>
    <t>17 09 04</t>
  </si>
  <si>
    <t>19 09 02</t>
  </si>
  <si>
    <t>20 01 33*</t>
  </si>
  <si>
    <t>20 03 01</t>
  </si>
  <si>
    <t>20 03 07</t>
  </si>
  <si>
    <t>sonstige Bau- und Abbruchabfälle, die gefährliche Stoffe enthalten</t>
  </si>
  <si>
    <t>Filterstaub (aus der Verbrennung oder Pyrolyse von Abfällen)</t>
  </si>
  <si>
    <t xml:space="preserve">    konkret: Verbrennung in einer MVA</t>
  </si>
  <si>
    <t xml:space="preserve">    konkret: Verwertung in Bodenaufbereitung</t>
  </si>
  <si>
    <t xml:space="preserve">    konkret: Monoverbrennung inkl. Aschedeponierung</t>
  </si>
  <si>
    <t xml:space="preserve">    konkret: Co-Verbrennung mit Braunkohle inkl. Aschedeponierung</t>
  </si>
  <si>
    <t xml:space="preserve">    konkret: landwirtschaftliche Verwertung</t>
  </si>
  <si>
    <t xml:space="preserve">    konkret: landschaftsbauliche Verwertung</t>
  </si>
  <si>
    <t>als Polyacrylamid 100%</t>
  </si>
  <si>
    <t>pro Stück</t>
  </si>
  <si>
    <t>Dämmer (Verfüllen von Hohlräumen)</t>
  </si>
  <si>
    <t>Güter oder Dienstleistung</t>
  </si>
  <si>
    <t>02 01 10</t>
  </si>
  <si>
    <t>Metallabfälle</t>
  </si>
  <si>
    <t>07 01 04*</t>
  </si>
  <si>
    <t>Organische Lösemittel</t>
  </si>
  <si>
    <t>16 01 03</t>
  </si>
  <si>
    <t>Altreifen</t>
  </si>
  <si>
    <t>16 02 11*</t>
  </si>
  <si>
    <t>gebrauchte Geräte, die FCKW… enthalten</t>
  </si>
  <si>
    <t>17 02 01</t>
  </si>
  <si>
    <t>Holz</t>
  </si>
  <si>
    <t>17 04 07</t>
  </si>
  <si>
    <t>gemischte Metalle</t>
  </si>
  <si>
    <t>17 04 11</t>
  </si>
  <si>
    <t>Kabel ohne gef. Stoffe</t>
  </si>
  <si>
    <t xml:space="preserve">20 01 01 </t>
  </si>
  <si>
    <t>Papier und Pappe (aus Kap. Siedlungsabfalle)</t>
  </si>
  <si>
    <t>20 01 02</t>
  </si>
  <si>
    <t>Altglas, Glasabfälle</t>
  </si>
  <si>
    <t>20 01 13*</t>
  </si>
  <si>
    <t>Lösemittel</t>
  </si>
  <si>
    <t>20 01 21*</t>
  </si>
  <si>
    <t>Leuchtstoffröhren (LSR)</t>
  </si>
  <si>
    <t>20 01 36</t>
  </si>
  <si>
    <t>gebrauchte el. Geräte</t>
  </si>
  <si>
    <t>20 02 01</t>
  </si>
  <si>
    <t>Bioabfälle, Grünschnitt</t>
  </si>
  <si>
    <t>10 11 12</t>
  </si>
  <si>
    <t>Glasabfälle aus Glaserzeugung ohne gef. Stoffe</t>
  </si>
  <si>
    <t>17 03 03*</t>
  </si>
  <si>
    <t>Kohlenteer und teerhaltige Produkte</t>
  </si>
  <si>
    <t>ecoinvent v3.10</t>
  </si>
  <si>
    <t>ökobaudat 2023-I</t>
  </si>
  <si>
    <t>Datensatz</t>
  </si>
  <si>
    <t>Einheit</t>
  </si>
  <si>
    <t>Entsorgungsweg</t>
  </si>
  <si>
    <t>Verbrennung</t>
  </si>
  <si>
    <t>Deponie</t>
  </si>
  <si>
    <t>MBA + Verbrennung</t>
  </si>
  <si>
    <t>Deponieabdeckung</t>
  </si>
  <si>
    <t>ecoinvent 3.10</t>
  </si>
  <si>
    <t>Deponie oder Recycling</t>
  </si>
  <si>
    <t>Biogasanlage</t>
  </si>
  <si>
    <t>IFEU</t>
  </si>
  <si>
    <t>Sortierung + Verbrennung</t>
  </si>
  <si>
    <t>Recycling Straßenbau</t>
  </si>
  <si>
    <t xml:space="preserve">Recycling  </t>
  </si>
  <si>
    <t>stoffliche Verwertung</t>
  </si>
  <si>
    <t>Recycling oder Deponie</t>
  </si>
  <si>
    <t>MVA</t>
  </si>
  <si>
    <t>Kühlgeräte + Verwertung</t>
  </si>
  <si>
    <t>Stoffliche Verwertung</t>
  </si>
  <si>
    <t>Sortierung + stoffliche Verwertung</t>
  </si>
  <si>
    <t>Biogas oder Kompost</t>
  </si>
  <si>
    <t xml:space="preserve">Braun/Weiß/Kühl + Verwertung </t>
  </si>
  <si>
    <t>Acker</t>
  </si>
  <si>
    <t>KWB</t>
  </si>
  <si>
    <t>Baumaterial</t>
  </si>
  <si>
    <t>Fassadenklinker</t>
  </si>
  <si>
    <t>Bewehrungsstahl</t>
  </si>
  <si>
    <t>Schlämme a.d.Behandlung v. kommunalem Abwasser</t>
  </si>
  <si>
    <t>polyacrylamide production - GLO</t>
  </si>
  <si>
    <t>kg CO2e/t (Wirksubstanz)</t>
  </si>
  <si>
    <t>kg CO2e/t (100%)</t>
  </si>
  <si>
    <t>iron sulfate production - RER</t>
  </si>
  <si>
    <t>FeSO4 (Grünsalz, 100%)</t>
  </si>
  <si>
    <t>FeCl3 (40%)</t>
  </si>
  <si>
    <t>kg CO2e/t (40%)</t>
  </si>
  <si>
    <t>iron(III) chloride production, product in 40% solution state - RoW</t>
  </si>
  <si>
    <t>iron(II) chloride production - GLO</t>
  </si>
  <si>
    <t>FeCl2 (30%)</t>
  </si>
  <si>
    <t>kg CO2e/t (30%)</t>
  </si>
  <si>
    <t>Fe2(SO4)3 (45%)</t>
  </si>
  <si>
    <t>kg CO2e/t (45%)</t>
  </si>
  <si>
    <t>iron(III) sulfate production, without water, in 12.5% iron solution state - RoW</t>
  </si>
  <si>
    <t>polyaluminium chloride production - GLO</t>
  </si>
  <si>
    <t>Polyaluminiumchlorid (17% Al2O3)</t>
  </si>
  <si>
    <t>kg CO2e/t (17% Al2O3)</t>
  </si>
  <si>
    <t>kg CO2e/t (trocken)</t>
  </si>
  <si>
    <t>Aktivkohle (virgin, Steinkohlebasis)</t>
  </si>
  <si>
    <t>Aktivkohle (regeneriert, Steinkohlebasis)</t>
  </si>
  <si>
    <t>DWA 2016</t>
  </si>
  <si>
    <t>Eigene Berechnungen KWB</t>
  </si>
  <si>
    <t>Mittelwert aus drei Herstellern</t>
  </si>
  <si>
    <t>Spülfahrzeug (28t)</t>
  </si>
  <si>
    <t>light commercial vehicle production - RER</t>
  </si>
  <si>
    <t>kg CO2e/Stück</t>
  </si>
  <si>
    <t>lorry production, 28 metric ton - RER</t>
  </si>
  <si>
    <t>kg CO2e/L</t>
  </si>
  <si>
    <t>diesel, burned in building machine - GLO</t>
  </si>
  <si>
    <t>petrol, unleaded, burned in machinery - GLO</t>
  </si>
  <si>
    <t>Betonrohr, unbewehrt</t>
  </si>
  <si>
    <t>Beton, unbewehrt (DN300)</t>
  </si>
  <si>
    <t>Beton, unbewehrt (DN400)</t>
  </si>
  <si>
    <t>Beton, unbewehrt (DN500)</t>
  </si>
  <si>
    <t>Beton, unbewehrt (DN600)</t>
  </si>
  <si>
    <t>Beton, unbewehrt (DN700)</t>
  </si>
  <si>
    <t>Beton, unbewehrt (DN800)</t>
  </si>
  <si>
    <t>Beton, unbewehrt (DN900)</t>
  </si>
  <si>
    <t>Beton, unbewehrt (DN1000)</t>
  </si>
  <si>
    <t>Beton, unbewehrt (DN1100)</t>
  </si>
  <si>
    <t>Beton, unbewehrt (DN1200)</t>
  </si>
  <si>
    <t>Beton, unbewehrt (DN1300)</t>
  </si>
  <si>
    <t>Beton, unbewehrt (DN1400)</t>
  </si>
  <si>
    <t>Beton, unbewehrt (DN1500)</t>
  </si>
  <si>
    <t>Beton, unbewehrt (DN1800)</t>
  </si>
  <si>
    <t>Beton, unbewehrt (DN2500)</t>
  </si>
  <si>
    <t>Beton, unbewehrt (DN2000)</t>
  </si>
  <si>
    <t>kg CO2e/m</t>
  </si>
  <si>
    <t>Beton, bewehrt (DN300)</t>
  </si>
  <si>
    <t>Beton, bewehrt (DN400)</t>
  </si>
  <si>
    <t>Beton, bewehrt (DN500)</t>
  </si>
  <si>
    <t>Beton, bewehrt (DN600)</t>
  </si>
  <si>
    <t>Beton, bewehrt (DN700)</t>
  </si>
  <si>
    <t>Beton, bewehrt (DN800)</t>
  </si>
  <si>
    <t>Beton, bewehrt (DN900)</t>
  </si>
  <si>
    <t>Beton, bewehrt (DN1000)</t>
  </si>
  <si>
    <t>Beton, bewehrt (DN1100)</t>
  </si>
  <si>
    <t>Beton, bewehrt (DN1200)</t>
  </si>
  <si>
    <t>Beton, bewehrt (DN1300)</t>
  </si>
  <si>
    <t>Beton, bewehrt (DN1400)</t>
  </si>
  <si>
    <t>Beton, bewehrt (DN1500)</t>
  </si>
  <si>
    <t>Beton, bewehrt (DN1800)</t>
  </si>
  <si>
    <t>Beton, bewehrt (DN2000)</t>
  </si>
  <si>
    <t>Beton, bewehrt (DN2800)</t>
  </si>
  <si>
    <t>Beton, bewehrt (DN3000)</t>
  </si>
  <si>
    <t>Betonrohr, bewehrt</t>
  </si>
  <si>
    <t>Beton, bewehrt (DN2500)</t>
  </si>
  <si>
    <t>Steinzeug (DN300)</t>
  </si>
  <si>
    <t>Steinzeug (DN400)</t>
  </si>
  <si>
    <t>Steinzeug (DN500)</t>
  </si>
  <si>
    <t>Steinzeug (DN600)</t>
  </si>
  <si>
    <t>Steinzeugrohr</t>
  </si>
  <si>
    <t>Duktiles Gusseisen (DN300)</t>
  </si>
  <si>
    <t>Duktiles Gusseisen (DN400)</t>
  </si>
  <si>
    <t>Duktiles Gusseisen (DN500)</t>
  </si>
  <si>
    <t>Duktiles Gusseisen (DN600)</t>
  </si>
  <si>
    <t>Duktiles Gusseisen (DN700)</t>
  </si>
  <si>
    <t>Duktiles Gusseisen (DN800)</t>
  </si>
  <si>
    <t>Duktiles Gusseisen (DN900)</t>
  </si>
  <si>
    <t>Duktiles Gusseisen (DN1000)</t>
  </si>
  <si>
    <t>EPD</t>
  </si>
  <si>
    <t>Ductile iron pipes (vonRoll D)</t>
  </si>
  <si>
    <t>PVC-U (DN300)</t>
  </si>
  <si>
    <t>PVC-U (DN400)</t>
  </si>
  <si>
    <t>PVC-U (DN500)</t>
  </si>
  <si>
    <t>PVC-U (DN600)</t>
  </si>
  <si>
    <t>PVC-U (DN700)</t>
  </si>
  <si>
    <t>PVC-U (DN800)</t>
  </si>
  <si>
    <t>Abwasserrohr PVC</t>
  </si>
  <si>
    <t>Abwasserrohr PP</t>
  </si>
  <si>
    <t>PP (DN300)</t>
  </si>
  <si>
    <t>PP (DN400)</t>
  </si>
  <si>
    <t>PP (DN500)</t>
  </si>
  <si>
    <t>PP (DN600)</t>
  </si>
  <si>
    <t>PP (DN700)</t>
  </si>
  <si>
    <t>PP (DN800)</t>
  </si>
  <si>
    <t>GFK (DN300)</t>
  </si>
  <si>
    <t>GFK (DN400)</t>
  </si>
  <si>
    <t>GFK (DN500)</t>
  </si>
  <si>
    <t>GFK (DN600)</t>
  </si>
  <si>
    <t>GFK (DN700)</t>
  </si>
  <si>
    <t>GFK (DN800)</t>
  </si>
  <si>
    <t>GFK (DN900)</t>
  </si>
  <si>
    <t>GFK (DN1000)</t>
  </si>
  <si>
    <t>GFK (DN1100)</t>
  </si>
  <si>
    <t>GFK (DN1200)</t>
  </si>
  <si>
    <t>GFK (DN1300)</t>
  </si>
  <si>
    <t>GFK (DN1400)</t>
  </si>
  <si>
    <t>GFK (DN1500)</t>
  </si>
  <si>
    <t>Abwasserrohr GFK</t>
  </si>
  <si>
    <t>kg CO2e/t</t>
  </si>
  <si>
    <t>Gussasphalt</t>
  </si>
  <si>
    <t>Dichte: 2400 kg/m³</t>
  </si>
  <si>
    <t>Transportbeton C30/37</t>
  </si>
  <si>
    <t>Dichte: 2306 kg/m³</t>
  </si>
  <si>
    <t>kg CO2e/m³</t>
  </si>
  <si>
    <t>Splittmastixasphalt (SMA)</t>
  </si>
  <si>
    <t>A2-Betonpflaster- Standardstein grau mit Vorsatz</t>
  </si>
  <si>
    <t>Mittelwert Schottertragschicht/Sand</t>
  </si>
  <si>
    <t>Mittelwert Schotter/Schotter trocken</t>
  </si>
  <si>
    <t>Mittelwert Kies/Kies trocken</t>
  </si>
  <si>
    <t>Sand 0/2 (Schottertragschicht siehe unten)</t>
  </si>
  <si>
    <t>Schotter 16/32, Schotter 16/32 (getrocknet)</t>
  </si>
  <si>
    <t>Kies 2/32, Kies 2/32 (getrocknet)</t>
  </si>
  <si>
    <t xml:space="preserve">Asphaltbinder </t>
  </si>
  <si>
    <t xml:space="preserve">Bewehrungsstahl </t>
  </si>
  <si>
    <t>Dichte: 2317 kg/m³</t>
  </si>
  <si>
    <t>Transportbeton C50/60</t>
  </si>
  <si>
    <t>Dichte: 2100 kg/m³</t>
  </si>
  <si>
    <t xml:space="preserve">Zementmörtel </t>
  </si>
  <si>
    <t>Dichte: 2000 kg/m³</t>
  </si>
  <si>
    <t>Magerbeton (unspezifisch)</t>
  </si>
  <si>
    <t>Dichte: 2150 kg/m³</t>
  </si>
  <si>
    <t>treatment of inert waste, inert material landfill</t>
  </si>
  <si>
    <t>treatment of waste concrete, not reinforced, recycling</t>
  </si>
  <si>
    <t>treatment of waste mineral oil, hazardous waste incineration, with energy recovery</t>
  </si>
  <si>
    <t>treatment of spent solvent mixture, hazardous waste incineration - Europe without Switzerland</t>
  </si>
  <si>
    <t>treatment of used cable - GLO</t>
  </si>
  <si>
    <t>treatment of used fluorescent lamp - GLO</t>
  </si>
  <si>
    <t xml:space="preserve">Faulschlamm entwässert </t>
  </si>
  <si>
    <t>Kraftwerk</t>
  </si>
  <si>
    <t>Zementwerk</t>
  </si>
  <si>
    <t xml:space="preserve">Faulschlamm getrocknet </t>
  </si>
  <si>
    <t>Faulschlamm entwässert</t>
  </si>
  <si>
    <t>ECO</t>
  </si>
  <si>
    <t>treatment of waste electric and electronic equipment, shredding - GLO</t>
  </si>
  <si>
    <t>Transporte</t>
  </si>
  <si>
    <t>kg CO2e/tkm</t>
  </si>
  <si>
    <t>Verbrennung MVA</t>
  </si>
  <si>
    <t>MBA</t>
  </si>
  <si>
    <t>treatment of waste asphalt, sanitary landfill</t>
  </si>
  <si>
    <t>treatment of inert waste, sanitary landfill - RER</t>
  </si>
  <si>
    <t>Quellen:</t>
  </si>
  <si>
    <t>Beton unbewehrt</t>
  </si>
  <si>
    <t>Beton bewehrt</t>
  </si>
  <si>
    <t>Steinzeug</t>
  </si>
  <si>
    <t>Duktiles Gusseisen</t>
  </si>
  <si>
    <t>PVC-U</t>
  </si>
  <si>
    <t>PP</t>
  </si>
  <si>
    <t>GFK</t>
  </si>
  <si>
    <t>PP schwer</t>
  </si>
  <si>
    <t>CO2e pro kg</t>
  </si>
  <si>
    <t>CO2e pro m</t>
  </si>
  <si>
    <t>Wernet, G., Bauer, C., Steubing, B., Reinhard, J., Moreno-Ruiz, E. &amp; Weidema, B. (2016) The ecoinvent database version 3 (part I): overview and methodology. The International Journal of Life Cycle Assessment 21 (9): 1218-1230</t>
  </si>
  <si>
    <t>Arbeitsbericht der DWA-Arbeitsgruppe KA-8.6: Aktivkohleeinsatz auf kommunalen Kläranlagen zur Spurenstoffentfernung. Korrespondenz Abwasser 63 (12): 1062-1067</t>
  </si>
  <si>
    <t xml:space="preserve">Tschümperlin, L., Ramseier, L. &amp; Frischknecht, R. (2020) Ökobilanz ausgewählter Betonsorten: Schlussbericht – Version 4.1 (online unter www.stadt-zuerich.ch/nachhaltiges-bauen). Hochbauamt der Stadt Zürich </t>
  </si>
  <si>
    <t>Ökobilanz Zürich</t>
  </si>
  <si>
    <t>AVV und Kommentare</t>
  </si>
  <si>
    <t>LKW, EURO5, &gt;32t</t>
  </si>
  <si>
    <t>LKW, EURO6, &gt;32t</t>
  </si>
  <si>
    <t>transport, freight, lorry &gt;32 metric ton, EURO6 - RER</t>
  </si>
  <si>
    <t>transport, freight, lorry &gt;32 metric ton, EURO5 - RER</t>
  </si>
  <si>
    <t>transport, freight, lorry 16-32 metric ton, EURO5 - RER</t>
  </si>
  <si>
    <t>transport, freight, lorry 16-32 metric ton, EURO6 - RER</t>
  </si>
  <si>
    <t>LKW, EURO5, 16-32t</t>
  </si>
  <si>
    <t>LKW, EURO6, 16-32t</t>
  </si>
  <si>
    <t>LKW, EURO5, 7,5-16t</t>
  </si>
  <si>
    <t>LKW, EURO6, 7,5-16t</t>
  </si>
  <si>
    <t xml:space="preserve">transport, freight, lorry 7.5-16 metric ton, EURO6 - RER </t>
  </si>
  <si>
    <t xml:space="preserve">transport, freight, lorry 7.5-16 metric ton, EURO5 - RER </t>
  </si>
  <si>
    <t>LKW, EURO5, 3,5-7,5t</t>
  </si>
  <si>
    <t>LKW, EURO6, 3,5-7,5t</t>
  </si>
  <si>
    <t xml:space="preserve">transport, freight, lorry 3.5-7.5 metric ton, EURO6 - RER </t>
  </si>
  <si>
    <t xml:space="preserve">transport, freight, lorry 3.5-7.5 metric ton, EURO5 - RER </t>
  </si>
  <si>
    <t>transport, freight train - DE</t>
  </si>
  <si>
    <t>Güterzug DE</t>
  </si>
  <si>
    <t>transport, freight, inland waterways, barge - RER</t>
  </si>
  <si>
    <t>Schiff (Schubverband, Binnenschiff)</t>
  </si>
  <si>
    <t>kg CO2/t</t>
  </si>
  <si>
    <t>kg CO2e/t TR</t>
  </si>
  <si>
    <t>ecoinvent</t>
  </si>
  <si>
    <t>Monoverbrennung</t>
  </si>
  <si>
    <t>Co-Verbrennung Kraftwerk</t>
  </si>
  <si>
    <t>Co-Verbrennung Zementwerk</t>
  </si>
  <si>
    <t>Landwirtschaft</t>
  </si>
  <si>
    <t>FH Wien</t>
  </si>
  <si>
    <t>Rennhofer, B. (2022): Untersuchung und Analyse von Maßnahmen zur Reduktion der CO2-Emissionen bei der Asphaltproduktion, FH Campus Wien (online unter https://pub.fh-campuswien.ac.at/obvfcwhsacc/download/pdf/8062880?originalFilename=true).</t>
  </si>
  <si>
    <t>Interne Nutzung</t>
  </si>
  <si>
    <t xml:space="preserve">   Intern für Kanal (Geruchsbinder)</t>
  </si>
  <si>
    <t xml:space="preserve">Biemann, K., Helms, H., Münter, D., Liebich, A., Pelzeter, J. &amp; Kämper, C. (2024) Analyse der Umweltbilanz von Kraftfahrzeugen mit alternativen Antrieben oder Kraftstoffen auf dem Weg zu einem treibhausgasneutralen Verkehr - Endbericht, Texte 13/2024. Umweltbundesamt </t>
  </si>
  <si>
    <t>UBA 2024</t>
  </si>
  <si>
    <t>E-Fahrzeug (vollelektrisch)</t>
  </si>
  <si>
    <t>Akkukapazität: 55 kWh</t>
  </si>
  <si>
    <t>pro Stück (Golf-Klasse, ca. 1,5t)</t>
  </si>
  <si>
    <t>market for diesel, low-sulfur - Europe without Switzerland</t>
  </si>
  <si>
    <t>Nur Lieferkette, Dichte: 0,83 kg/L</t>
  </si>
  <si>
    <t>market for petrol, unleaded - RER</t>
  </si>
  <si>
    <t>Nur Lieferkette, Dichte: 0,75 kg/L</t>
  </si>
  <si>
    <t>Nach Absprache ausgelassen</t>
  </si>
  <si>
    <t>Kein Rohrgewicht zu finden</t>
  </si>
  <si>
    <t>Gewichte von HOBAS</t>
  </si>
  <si>
    <t>unbekannt</t>
  </si>
  <si>
    <t>kg CO2e/t TR (KWB E-VENT)</t>
  </si>
  <si>
    <t>kg CO2e/t TR (CoDiGreen)</t>
  </si>
  <si>
    <t>kg CO2e/t TR (NEXTGEN)</t>
  </si>
  <si>
    <t>Schätzung nach ecoinvent</t>
  </si>
  <si>
    <t>Annahme mittlere Zuladung: 1t</t>
  </si>
  <si>
    <t>Annahme mittlere Zuladung: 3,3t</t>
  </si>
  <si>
    <t>Annahme mittlere Zuladung: 6t</t>
  </si>
  <si>
    <t>Annahme mittlere Zuladung: 16t</t>
  </si>
  <si>
    <t>ggf. nach Fraktionen aufteilen: inert wie Sandfangrückstände, organisch wie Fettabscheiderinhalte</t>
  </si>
  <si>
    <t>Verwertung</t>
  </si>
  <si>
    <t>Xará, S., Almeida, M. F. &amp; Costa, C. (2015) Life cycle assessment of three different management options for spent alkaline batteries. Waste Management 43: 460-484</t>
  </si>
  <si>
    <t>Xara 2015</t>
  </si>
  <si>
    <t>Brennstoffe und energiebezogene Aktivitäten</t>
  </si>
  <si>
    <t>Investitionen</t>
  </si>
  <si>
    <t>Strom</t>
  </si>
  <si>
    <t>Grünstrom aus Wasserkraft (Herkunftsnachweise)</t>
  </si>
  <si>
    <t>Grünstrom aus Windenergie onshore (Herkunftsnachweise)</t>
  </si>
  <si>
    <t>Grünstrom aus Windenergie offshore (Herkunftsnachweise)</t>
  </si>
  <si>
    <t>Grünstrom aus Photovoltaik (Herkunftsnachweise)</t>
  </si>
  <si>
    <t>Deutschlandmix</t>
  </si>
  <si>
    <t>Ausländischer Mix</t>
  </si>
  <si>
    <t>Fernwärme</t>
  </si>
  <si>
    <t>feste Biomasse</t>
  </si>
  <si>
    <t>fossiler Mix</t>
  </si>
  <si>
    <t>mobile Verbrennung (Treibstoffe)</t>
  </si>
  <si>
    <t>Biodiesel</t>
  </si>
  <si>
    <t>Pflanzenöl (Raps)</t>
  </si>
  <si>
    <t>HVO (Palmöl)</t>
  </si>
  <si>
    <t>HVO (Abfall, Reststoff)</t>
  </si>
  <si>
    <t>Bioethanol</t>
  </si>
  <si>
    <t>Dieselkraftstoff</t>
  </si>
  <si>
    <t>Ottokraftstoffe</t>
  </si>
  <si>
    <t>Flüssiggas (LPG)</t>
  </si>
  <si>
    <t>Erdgas, Erdölgas (CNG)</t>
  </si>
  <si>
    <t>Stationäre Verbrennung (Brennstoffe)</t>
  </si>
  <si>
    <t>Erdgas (Heizwert)</t>
  </si>
  <si>
    <t>Heizöl</t>
  </si>
  <si>
    <t>g CO2e/kWh</t>
  </si>
  <si>
    <t>EF, gesamt</t>
  </si>
  <si>
    <t>EF, Scope 1 bzw. 2</t>
  </si>
  <si>
    <t>EF, Scope 3</t>
  </si>
  <si>
    <t>T&amp;D-Verluste</t>
  </si>
  <si>
    <t>SInd in Vorketten-EF die Transmission und Distribution(T&amp;D)-Verluste enthalten?</t>
  </si>
  <si>
    <t>Nein</t>
  </si>
  <si>
    <t>Ja</t>
  </si>
  <si>
    <t>k.A.</t>
  </si>
  <si>
    <t>Liste mit Emissionsfaktoren für die Treibhausgasbilanzierung von Organisationen (UBA, Reiter 05, Version 2.1)</t>
  </si>
  <si>
    <t>Entwicklung der spezifischen Treibhausgas-Emissionen des deutschen Strommix in den Jahren 1990-2025 (UBA, Seite 11 und 12)</t>
  </si>
  <si>
    <t>Liste mit Emissionsfaktoren für die Treibhausgasbilanzierung von Organisationen (UBA, Reiter 06, Version 2.1)</t>
  </si>
  <si>
    <t>Liste mit Emissionsfaktoren für die Treibhausgasbilanzierung von Organisationen (UBA, Reiter 08, Version 2.1)</t>
  </si>
  <si>
    <t>Emissionsbilanz erneuerbarer Energieträger - Bestimmung der vermiedenen Emissionen im Jahr 2024 (UBA, Seite 148)</t>
  </si>
  <si>
    <t>Emissionsbilanz erneuerbarer Energieträger - Bestimmung der vermiedenen Emissionen im Jahr 2024 (UBA, Seite 141)</t>
  </si>
  <si>
    <t>Emissionsbilanz erneuerbarer Energieträger - Bestimmung der vermiedenen Emissionen im Jahr 2024 (UBA, Seite 142)</t>
  </si>
  <si>
    <t>Emissionsbilanz erneuerbarer Energieträger - Bestimmung der vermiedenen Emissionen im Jahr 2024 (UBA, Seite 146)</t>
  </si>
  <si>
    <t>Liste mit Emissionsfaktoren für die Treibhausgasbilanzierung von Organisationen (UBA, Reiter 07, Version 2.1)</t>
  </si>
  <si>
    <t>Bemerkung</t>
  </si>
  <si>
    <t>Netzverluste von 5 % bereits im EF Scope 3 inbegriffen</t>
  </si>
  <si>
    <t>Netzverluste von 12,5 % bereits im EF Scope 3 inbegriffen</t>
  </si>
  <si>
    <t>Well-to-tank</t>
  </si>
  <si>
    <t>Umrechnungsfaktor von Heizwert auf Brennwert in der Publikation vorhanden</t>
  </si>
  <si>
    <t>Bauleistungen (Hoch-/Tief-/Leitungsbau)</t>
  </si>
  <si>
    <t>Technische Anlagen</t>
  </si>
  <si>
    <t>Energieerzeugende Anlagen</t>
  </si>
  <si>
    <t>PV-Anlagen</t>
  </si>
  <si>
    <t>Windpark</t>
  </si>
  <si>
    <t>Klärschlammverwertung</t>
  </si>
  <si>
    <t xml:space="preserve">IT- &amp; Prozessdienstleistungen </t>
  </si>
  <si>
    <t>Kläranlagen</t>
  </si>
  <si>
    <t>kg CO2e/€</t>
  </si>
  <si>
    <t>Dieser Emissionsfaktor ist bereits etwas älter. Aufgrund von Lizenzbestimmungen können neuere Emissionsfaktoren leider nicht öffentlich zur Verfügung gestellt werden.</t>
  </si>
  <si>
    <t>AG Scope 3 (Mittelwerte DE)</t>
  </si>
  <si>
    <t>EXIOBASE (2021)</t>
  </si>
  <si>
    <t>BEIS (2024)</t>
  </si>
  <si>
    <t>EPA (2024)</t>
  </si>
  <si>
    <t>Allgemeine Bauleistungen</t>
  </si>
  <si>
    <t>Electricity generated from solar photovoltaic (Germany)</t>
  </si>
  <si>
    <t>Electricity generated from wind (Germany)</t>
  </si>
  <si>
    <t>Sewerage services/sewage sludge</t>
  </si>
  <si>
    <t>IT-Beratung / -dienstleistung</t>
  </si>
  <si>
    <t>Sewage treatment facilities</t>
  </si>
  <si>
    <t>Ursprungs-EF</t>
  </si>
  <si>
    <t>Ursprungseinheit</t>
  </si>
  <si>
    <t>kg CO2e/gbp</t>
  </si>
  <si>
    <t>kg CO2e/usd</t>
  </si>
  <si>
    <t>Wechselkurs GBP/€ (10.02.2026)</t>
  </si>
  <si>
    <t>Wechselkurs USD/€ (02.06.2025)</t>
  </si>
  <si>
    <t>Inflation</t>
  </si>
  <si>
    <t>End-of-Life Behandlung verkaufter Produkte</t>
  </si>
  <si>
    <t>CO2e/m³</t>
  </si>
  <si>
    <t>Abwasser, Entsorgung über kommunale Klärwerke</t>
  </si>
  <si>
    <t>Abwasser, nicht öffentliche Abwasserentsorgung</t>
  </si>
  <si>
    <t>Liste mit Emissionsfaktoren für die Treibhausgasbilanzierung von Organisationen (UBA, Reiter 11, Version 2.1)</t>
  </si>
  <si>
    <t>Reiter 11, Version 2.1</t>
  </si>
  <si>
    <t>Reiter 11, Version 2.2</t>
  </si>
  <si>
    <t>Reiter 05, Version 2.1</t>
  </si>
  <si>
    <t>Reiter 06, Version 2.1</t>
  </si>
  <si>
    <t>Reiter 08, Version 2.1</t>
  </si>
  <si>
    <t>Reiter 07, Version 2.1</t>
  </si>
  <si>
    <t>Jörn Kleimann, Vortrag Würzburg 04.06.2025 DWA-Klärschlammtage</t>
  </si>
  <si>
    <t>Geschäftsreisen und Pendeln</t>
  </si>
  <si>
    <t>kg CO2eEWF* pro pkm</t>
  </si>
  <si>
    <t>kg CO2e pro pkm</t>
  </si>
  <si>
    <t>kg CO2e pro km</t>
  </si>
  <si>
    <t>kg CO2e pro Portion</t>
  </si>
  <si>
    <t>kg CO2e pro Nacht und Zimmer (in DE)</t>
  </si>
  <si>
    <t>Hotelübernachtung, ohne Verpflegung</t>
  </si>
  <si>
    <t>Verpflegung, fleischhaltig</t>
  </si>
  <si>
    <t>Verpflegung, vegetarisch</t>
  </si>
  <si>
    <t>Zug, Nahverkehr (Elektrotraktion)</t>
  </si>
  <si>
    <t>Zug, Fernverkehr (Elektrotraktion)</t>
  </si>
  <si>
    <t>Auto, Durchschnitt</t>
  </si>
  <si>
    <t>Auto, Diesel</t>
  </si>
  <si>
    <t>Auto, Benzin</t>
  </si>
  <si>
    <t>Auto, Hybrid</t>
  </si>
  <si>
    <t>Auto, Elektro</t>
  </si>
  <si>
    <t>Reisebus, Durchschnitt</t>
  </si>
  <si>
    <t>(Stadt-)Linienbus</t>
  </si>
  <si>
    <t>Straßen-, Stadt-, U-Bahn</t>
  </si>
  <si>
    <t>Flugzeug, 0-500 km</t>
  </si>
  <si>
    <t>Flugzeug, 500-1000 km</t>
  </si>
  <si>
    <t>Flugzeug, 1000-2000 km</t>
  </si>
  <si>
    <t>* EWF = emission weighting factor. „CO2eEWF umfasst neben den Emissionen an CO2-Äquivalenten den Emission Weighting Factor (EWF). Dieser Faktor berücksichtigt die durch den Flugverkehr entstehenden Nicht-CO2-Effekte wie NOx-Emissionen und Kondensstreifen und ist abhängig von der Reiseflughöhe und der atmosphärischen Situation. Durch Einbeziehung des EWF wird der höheren Klimawirksamkeit des Flugverkehrs Rechnung getragen.“ (Quelle: Umweltbundesamt, Blatt „08_Dienstreisen_Arbeitswege_m.V“, Zeile 36)</t>
  </si>
  <si>
    <t>Reiter 10, Version 2.1</t>
  </si>
  <si>
    <t>Verpflegung, vegan</t>
  </si>
  <si>
    <t>Liste mit Emissionsfaktoren für die Treibhausgasbilanzierung von Organisationen (UBA, Reiter 10, Version 2.1)</t>
  </si>
  <si>
    <t>Kontext Veranstaltung, ohne Zubereitung vor Ort</t>
  </si>
  <si>
    <t>Conversion factors 2025: full set (for advanced users); Reiter Hotel stay</t>
  </si>
  <si>
    <t xml:space="preserve">Greenhouse gas reporting: conversion factors 2025 (GOV UK, full set, Reiter Hotel stay) </t>
  </si>
  <si>
    <t>Aufbereitung</t>
  </si>
  <si>
    <t>Ecological and energetic assessment
of re-refining used oils to base oils:
Substitution of primarily produced, Heidelberg, 2005
base oils including semi-synthetic
and synthetic compounds</t>
  </si>
  <si>
    <t>Straßenkehricht</t>
  </si>
  <si>
    <t>20 03 03</t>
  </si>
  <si>
    <t>Vogt, R. und Harju, N. (2023): Stoffstrom-, Klimagas- und Umweltbilanz für das Jahr 2022 für das Land Berlin. SenUMVK, Referat Kreislaufwirtschaft. Abgerufen: 19.09.2025</t>
  </si>
  <si>
    <r>
      <t xml:space="preserve">Für Unternehmen der </t>
    </r>
    <r>
      <rPr>
        <b/>
        <sz val="11"/>
        <rFont val="Calibri"/>
        <family val="2"/>
        <scheme val="minor"/>
      </rPr>
      <t>Trinkwasserversorgung</t>
    </r>
    <r>
      <rPr>
        <sz val="11"/>
        <rFont val="Calibri"/>
        <family val="2"/>
        <scheme val="minor"/>
      </rPr>
      <t xml:space="preserve"> kann die Abwasserbehandlung als eine mögliche Form der End-of-Life-Behandlung betrachtet werden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</si>
</sst>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0"/>
    <numFmt numFmtId="166" formatCode="0.000"/>
  </numFmts>
  <fonts count="11" x14ac:knownFonts="1">
    <font>
      <sz val="11"/>
      <color theme="1"/>
      <name val="Calibri"/>
      <family val="2"/>
      <scheme val="minor"/>
    </font>
    <font>
      <sz val="9"/>
      <color indexed="81"/>
      <name val="Segoe UI"/>
      <charset val="1"/>
    </font>
    <font>
      <b/>
      <sz val="9"/>
      <color indexed="81"/>
      <name val="Segoe UI"/>
      <charset val="1"/>
    </font>
    <font>
      <sz val="10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indexed="81"/>
      <name val="Segoe UI"/>
      <family val="2"/>
    </font>
    <font>
      <sz val="9"/>
      <color indexed="81"/>
      <name val="Segoe UI"/>
      <family val="2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theme="0" tint="-0.249977111117893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3" fillId="0" borderId="0"/>
    <xf numFmtId="0" fontId="6" fillId="0" borderId="0" applyNumberFormat="0" applyFill="0" applyBorder="0" applyAlignment="0" applyProtection="0"/>
  </cellStyleXfs>
  <cellXfs count="79">
    <xf numFmtId="0" fontId="0" fillId="0" borderId="0" xfId="0"/>
    <xf numFmtId="1" fontId="0" fillId="0" borderId="0" xfId="0" applyNumberFormat="1"/>
    <xf numFmtId="2" fontId="0" fillId="0" borderId="0" xfId="0" applyNumberFormat="1"/>
    <xf numFmtId="1" fontId="4" fillId="0" borderId="0" xfId="0" applyNumberFormat="1" applyFont="1"/>
    <xf numFmtId="14" fontId="4" fillId="0" borderId="8" xfId="0" applyNumberFormat="1" applyFont="1" applyBorder="1"/>
    <xf numFmtId="14" fontId="4" fillId="0" borderId="3" xfId="0" applyNumberFormat="1" applyFont="1" applyBorder="1"/>
    <xf numFmtId="14" fontId="4" fillId="0" borderId="22" xfId="0" applyNumberFormat="1" applyFont="1" applyBorder="1"/>
    <xf numFmtId="14" fontId="4" fillId="0" borderId="4" xfId="0" applyNumberFormat="1" applyFont="1" applyBorder="1"/>
    <xf numFmtId="14" fontId="4" fillId="0" borderId="21" xfId="0" applyNumberFormat="1" applyFont="1" applyBorder="1"/>
    <xf numFmtId="14" fontId="4" fillId="0" borderId="23" xfId="0" applyNumberFormat="1" applyFont="1" applyBorder="1"/>
    <xf numFmtId="14" fontId="4" fillId="0" borderId="8" xfId="2" applyNumberFormat="1" applyFont="1" applyBorder="1"/>
    <xf numFmtId="0" fontId="4" fillId="0" borderId="0" xfId="0" applyFont="1"/>
    <xf numFmtId="0" fontId="9" fillId="2" borderId="2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left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26" xfId="0" applyFont="1" applyFill="1" applyBorder="1" applyAlignment="1">
      <alignment horizontal="center" vertical="center" wrapText="1"/>
    </xf>
    <xf numFmtId="0" fontId="4" fillId="0" borderId="1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14" xfId="0" applyFont="1" applyBorder="1"/>
    <xf numFmtId="0" fontId="4" fillId="0" borderId="15" xfId="0" applyFont="1" applyBorder="1"/>
    <xf numFmtId="0" fontId="4" fillId="0" borderId="3" xfId="0" applyFont="1" applyBorder="1"/>
    <xf numFmtId="0" fontId="4" fillId="0" borderId="1" xfId="0" applyFont="1" applyBorder="1"/>
    <xf numFmtId="0" fontId="4" fillId="0" borderId="16" xfId="0" applyFont="1" applyBorder="1"/>
    <xf numFmtId="0" fontId="4" fillId="0" borderId="23" xfId="0" applyFont="1" applyBorder="1"/>
    <xf numFmtId="0" fontId="4" fillId="0" borderId="17" xfId="0" applyFont="1" applyBorder="1"/>
    <xf numFmtId="0" fontId="4" fillId="0" borderId="18" xfId="0" applyFont="1" applyBorder="1"/>
    <xf numFmtId="0" fontId="9" fillId="2" borderId="4" xfId="0" applyFont="1" applyFill="1" applyBorder="1" applyAlignment="1">
      <alignment horizontal="left" vertical="center" wrapText="1"/>
    </xf>
    <xf numFmtId="0" fontId="10" fillId="0" borderId="27" xfId="0" applyFont="1" applyBorder="1"/>
    <xf numFmtId="0" fontId="4" fillId="0" borderId="28" xfId="0" applyFont="1" applyBorder="1"/>
    <xf numFmtId="0" fontId="4" fillId="0" borderId="29" xfId="0" applyFont="1" applyBorder="1" applyAlignment="1">
      <alignment wrapText="1"/>
    </xf>
    <xf numFmtId="2" fontId="4" fillId="0" borderId="3" xfId="0" applyNumberFormat="1" applyFont="1" applyBorder="1"/>
    <xf numFmtId="0" fontId="4" fillId="0" borderId="30" xfId="0" applyFont="1" applyBorder="1"/>
    <xf numFmtId="0" fontId="10" fillId="0" borderId="29" xfId="0" applyFont="1" applyBorder="1" applyAlignment="1">
      <alignment wrapText="1"/>
    </xf>
    <xf numFmtId="1" fontId="4" fillId="0" borderId="3" xfId="0" applyNumberFormat="1" applyFont="1" applyBorder="1"/>
    <xf numFmtId="0" fontId="10" fillId="0" borderId="3" xfId="0" applyFont="1" applyBorder="1"/>
    <xf numFmtId="0" fontId="10" fillId="0" borderId="30" xfId="0" applyFont="1" applyBorder="1" applyAlignment="1">
      <alignment horizontal="right"/>
    </xf>
    <xf numFmtId="1" fontId="4" fillId="0" borderId="30" xfId="0" applyNumberFormat="1" applyFont="1" applyBorder="1"/>
    <xf numFmtId="1" fontId="4" fillId="0" borderId="30" xfId="0" applyNumberFormat="1" applyFont="1" applyBorder="1" applyAlignment="1">
      <alignment horizontal="right"/>
    </xf>
    <xf numFmtId="0" fontId="4" fillId="0" borderId="31" xfId="0" applyFont="1" applyBorder="1" applyAlignment="1">
      <alignment wrapText="1"/>
    </xf>
    <xf numFmtId="1" fontId="4" fillId="0" borderId="23" xfId="0" applyNumberFormat="1" applyFont="1" applyBorder="1"/>
    <xf numFmtId="1" fontId="4" fillId="0" borderId="32" xfId="0" applyNumberFormat="1" applyFont="1" applyBorder="1"/>
    <xf numFmtId="0" fontId="4" fillId="0" borderId="7" xfId="0" applyFont="1" applyBorder="1" applyAlignment="1">
      <alignment wrapText="1"/>
    </xf>
    <xf numFmtId="0" fontId="10" fillId="2" borderId="12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10" fillId="0" borderId="33" xfId="0" applyFont="1" applyBorder="1" applyAlignment="1">
      <alignment wrapText="1"/>
    </xf>
    <xf numFmtId="1" fontId="4" fillId="0" borderId="4" xfId="0" applyNumberFormat="1" applyFont="1" applyBorder="1"/>
    <xf numFmtId="1" fontId="4" fillId="0" borderId="5" xfId="0" applyNumberFormat="1" applyFont="1" applyBorder="1"/>
    <xf numFmtId="0" fontId="4" fillId="0" borderId="22" xfId="0" applyFont="1" applyBorder="1"/>
    <xf numFmtId="166" fontId="4" fillId="0" borderId="3" xfId="0" applyNumberFormat="1" applyFont="1" applyBorder="1"/>
    <xf numFmtId="166" fontId="4" fillId="0" borderId="0" xfId="0" applyNumberFormat="1" applyFont="1"/>
    <xf numFmtId="164" fontId="4" fillId="0" borderId="3" xfId="0" applyNumberFormat="1" applyFont="1" applyBorder="1"/>
    <xf numFmtId="0" fontId="4" fillId="0" borderId="8" xfId="0" applyFont="1" applyBorder="1"/>
    <xf numFmtId="166" fontId="4" fillId="0" borderId="23" xfId="0" applyNumberFormat="1" applyFont="1" applyBorder="1"/>
    <xf numFmtId="1" fontId="4" fillId="0" borderId="17" xfId="0" applyNumberFormat="1" applyFont="1" applyBorder="1"/>
    <xf numFmtId="0" fontId="4" fillId="0" borderId="21" xfId="0" applyFont="1" applyBorder="1"/>
    <xf numFmtId="0" fontId="9" fillId="2" borderId="11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4" fillId="0" borderId="24" xfId="0" applyFont="1" applyBorder="1"/>
    <xf numFmtId="0" fontId="4" fillId="0" borderId="7" xfId="0" applyFont="1" applyBorder="1"/>
    <xf numFmtId="14" fontId="4" fillId="0" borderId="14" xfId="0" applyNumberFormat="1" applyFont="1" applyBorder="1"/>
    <xf numFmtId="14" fontId="4" fillId="0" borderId="1" xfId="0" applyNumberFormat="1" applyFont="1" applyBorder="1"/>
    <xf numFmtId="14" fontId="4" fillId="0" borderId="5" xfId="0" applyNumberFormat="1" applyFont="1" applyBorder="1"/>
    <xf numFmtId="14" fontId="4" fillId="0" borderId="0" xfId="0" applyNumberFormat="1" applyFont="1"/>
    <xf numFmtId="165" fontId="4" fillId="0" borderId="0" xfId="0" applyNumberFormat="1" applyFont="1"/>
    <xf numFmtId="14" fontId="4" fillId="0" borderId="17" xfId="0" applyNumberFormat="1" applyFont="1" applyBorder="1"/>
    <xf numFmtId="0" fontId="4" fillId="0" borderId="12" xfId="0" applyFont="1" applyBorder="1"/>
    <xf numFmtId="0" fontId="9" fillId="2" borderId="2" xfId="0" applyFont="1" applyFill="1" applyBorder="1" applyAlignment="1">
      <alignment horizontal="center" vertical="center"/>
    </xf>
    <xf numFmtId="0" fontId="4" fillId="0" borderId="25" xfId="0" applyFont="1" applyBorder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166" fontId="4" fillId="0" borderId="5" xfId="0" applyNumberFormat="1" applyFont="1" applyBorder="1"/>
    <xf numFmtId="166" fontId="4" fillId="0" borderId="4" xfId="0" applyNumberFormat="1" applyFont="1" applyBorder="1"/>
    <xf numFmtId="166" fontId="4" fillId="0" borderId="17" xfId="0" applyNumberFormat="1" applyFont="1" applyBorder="1"/>
  </cellXfs>
  <cellStyles count="3">
    <cellStyle name="Link" xfId="2" builtinId="8"/>
    <cellStyle name="Standard" xfId="0" builtinId="0"/>
    <cellStyle name="Standard 2" xfId="1" xr:uid="{12E1E1E0-A1C8-45C0-BC82-1EAB332C44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CO2e pro</a:t>
            </a:r>
            <a:r>
              <a:rPr lang="de-DE" baseline="0"/>
              <a:t> m Rohr</a:t>
            </a:r>
            <a:endParaRPr lang="de-DE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Auswertung!$D$7</c:f>
              <c:strCache>
                <c:ptCount val="1"/>
                <c:pt idx="0">
                  <c:v>Beton unbewehrt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Auswertung!$E$6:$V$6</c:f>
              <c:numCache>
                <c:formatCode>General</c:formatCode>
                <c:ptCount val="18"/>
                <c:pt idx="0">
                  <c:v>300</c:v>
                </c:pt>
                <c:pt idx="1">
                  <c:v>400</c:v>
                </c:pt>
                <c:pt idx="2">
                  <c:v>500</c:v>
                </c:pt>
                <c:pt idx="3">
                  <c:v>600</c:v>
                </c:pt>
                <c:pt idx="4">
                  <c:v>700</c:v>
                </c:pt>
                <c:pt idx="5">
                  <c:v>800</c:v>
                </c:pt>
                <c:pt idx="6">
                  <c:v>900</c:v>
                </c:pt>
                <c:pt idx="7">
                  <c:v>1000</c:v>
                </c:pt>
                <c:pt idx="8">
                  <c:v>1100</c:v>
                </c:pt>
                <c:pt idx="9">
                  <c:v>1200</c:v>
                </c:pt>
                <c:pt idx="10">
                  <c:v>1300</c:v>
                </c:pt>
                <c:pt idx="11">
                  <c:v>1400</c:v>
                </c:pt>
                <c:pt idx="12">
                  <c:v>1500</c:v>
                </c:pt>
                <c:pt idx="13">
                  <c:v>1800</c:v>
                </c:pt>
                <c:pt idx="14">
                  <c:v>2000</c:v>
                </c:pt>
                <c:pt idx="15">
                  <c:v>2500</c:v>
                </c:pt>
                <c:pt idx="16">
                  <c:v>2800</c:v>
                </c:pt>
                <c:pt idx="17">
                  <c:v>3000</c:v>
                </c:pt>
              </c:numCache>
            </c:numRef>
          </c:xVal>
          <c:yVal>
            <c:numRef>
              <c:f>Auswertung!$E$7:$V$7</c:f>
              <c:numCache>
                <c:formatCode>0</c:formatCode>
                <c:ptCount val="18"/>
                <c:pt idx="0">
                  <c:v>30.727987897125562</c:v>
                </c:pt>
                <c:pt idx="1">
                  <c:v>38.034795763993941</c:v>
                </c:pt>
                <c:pt idx="2">
                  <c:v>54.421180030257183</c:v>
                </c:pt>
                <c:pt idx="3">
                  <c:v>73.959152798789702</c:v>
                </c:pt>
                <c:pt idx="4">
                  <c:v>106.18789712556732</c:v>
                </c:pt>
                <c:pt idx="5">
                  <c:v>137.65688350983356</c:v>
                </c:pt>
                <c:pt idx="6">
                  <c:v>165.3270801815431</c:v>
                </c:pt>
                <c:pt idx="7">
                  <c:v>208.28623298033281</c:v>
                </c:pt>
                <c:pt idx="8">
                  <c:v>257.77367624810887</c:v>
                </c:pt>
                <c:pt idx="9">
                  <c:v>282.11406959152794</c:v>
                </c:pt>
                <c:pt idx="10">
                  <c:v>372.5252647503782</c:v>
                </c:pt>
                <c:pt idx="11">
                  <c:v>425.00484114977303</c:v>
                </c:pt>
                <c:pt idx="12">
                  <c:v>469.05204236006045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E4C7-4916-9FF9-9B10756B4A74}"/>
            </c:ext>
          </c:extLst>
        </c:ser>
        <c:ser>
          <c:idx val="1"/>
          <c:order val="1"/>
          <c:tx>
            <c:strRef>
              <c:f>Auswertung!$D$8</c:f>
              <c:strCache>
                <c:ptCount val="1"/>
                <c:pt idx="0">
                  <c:v>Beton bewehrt</c:v>
                </c:pt>
              </c:strCache>
            </c:strRef>
          </c:tx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Auswertung!$E$6:$V$6</c:f>
              <c:numCache>
                <c:formatCode>General</c:formatCode>
                <c:ptCount val="18"/>
                <c:pt idx="0">
                  <c:v>300</c:v>
                </c:pt>
                <c:pt idx="1">
                  <c:v>400</c:v>
                </c:pt>
                <c:pt idx="2">
                  <c:v>500</c:v>
                </c:pt>
                <c:pt idx="3">
                  <c:v>600</c:v>
                </c:pt>
                <c:pt idx="4">
                  <c:v>700</c:v>
                </c:pt>
                <c:pt idx="5">
                  <c:v>800</c:v>
                </c:pt>
                <c:pt idx="6">
                  <c:v>900</c:v>
                </c:pt>
                <c:pt idx="7">
                  <c:v>1000</c:v>
                </c:pt>
                <c:pt idx="8">
                  <c:v>1100</c:v>
                </c:pt>
                <c:pt idx="9">
                  <c:v>1200</c:v>
                </c:pt>
                <c:pt idx="10">
                  <c:v>1300</c:v>
                </c:pt>
                <c:pt idx="11">
                  <c:v>1400</c:v>
                </c:pt>
                <c:pt idx="12">
                  <c:v>1500</c:v>
                </c:pt>
                <c:pt idx="13">
                  <c:v>1800</c:v>
                </c:pt>
                <c:pt idx="14">
                  <c:v>2000</c:v>
                </c:pt>
                <c:pt idx="15">
                  <c:v>2500</c:v>
                </c:pt>
                <c:pt idx="16">
                  <c:v>2800</c:v>
                </c:pt>
                <c:pt idx="17">
                  <c:v>3000</c:v>
                </c:pt>
              </c:numCache>
            </c:numRef>
          </c:xVal>
          <c:yVal>
            <c:numRef>
              <c:f>Auswertung!$E$8:$V$8</c:f>
              <c:numCache>
                <c:formatCode>0</c:formatCode>
                <c:ptCount val="18"/>
                <c:pt idx="0">
                  <c:v>31.118546224417788</c:v>
                </c:pt>
                <c:pt idx="1">
                  <c:v>42.650494001411438</c:v>
                </c:pt>
                <c:pt idx="2">
                  <c:v>55.217240649258997</c:v>
                </c:pt>
                <c:pt idx="3">
                  <c:v>73.629202540578689</c:v>
                </c:pt>
                <c:pt idx="4">
                  <c:v>90.913140437544115</c:v>
                </c:pt>
                <c:pt idx="5">
                  <c:v>115.94408609738885</c:v>
                </c:pt>
                <c:pt idx="6">
                  <c:v>140.58348623853215</c:v>
                </c:pt>
                <c:pt idx="7">
                  <c:v>161.3726887791108</c:v>
                </c:pt>
                <c:pt idx="8">
                  <c:v>199.25937896965422</c:v>
                </c:pt>
                <c:pt idx="9">
                  <c:v>223.00381792519408</c:v>
                </c:pt>
                <c:pt idx="10">
                  <c:v>244.79052928722652</c:v>
                </c:pt>
                <c:pt idx="11">
                  <c:v>294.42358503881445</c:v>
                </c:pt>
                <c:pt idx="12">
                  <c:v>313.45083274523643</c:v>
                </c:pt>
                <c:pt idx="13">
                  <c:v>415.0582</c:v>
                </c:pt>
                <c:pt idx="14">
                  <c:v>456.5376</c:v>
                </c:pt>
                <c:pt idx="15">
                  <c:v>693.92129999999997</c:v>
                </c:pt>
                <c:pt idx="16">
                  <c:v>964.85839999999996</c:v>
                </c:pt>
                <c:pt idx="17">
                  <c:v>1027.0774999999999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E4C7-4916-9FF9-9B10756B4A74}"/>
            </c:ext>
          </c:extLst>
        </c:ser>
        <c:ser>
          <c:idx val="2"/>
          <c:order val="2"/>
          <c:tx>
            <c:strRef>
              <c:f>Auswertung!$D$9</c:f>
              <c:strCache>
                <c:ptCount val="1"/>
                <c:pt idx="0">
                  <c:v>Steinzeug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xVal>
            <c:numRef>
              <c:f>Auswertung!$E$6:$V$6</c:f>
              <c:numCache>
                <c:formatCode>General</c:formatCode>
                <c:ptCount val="18"/>
                <c:pt idx="0">
                  <c:v>300</c:v>
                </c:pt>
                <c:pt idx="1">
                  <c:v>400</c:v>
                </c:pt>
                <c:pt idx="2">
                  <c:v>500</c:v>
                </c:pt>
                <c:pt idx="3">
                  <c:v>600</c:v>
                </c:pt>
                <c:pt idx="4">
                  <c:v>700</c:v>
                </c:pt>
                <c:pt idx="5">
                  <c:v>800</c:v>
                </c:pt>
                <c:pt idx="6">
                  <c:v>900</c:v>
                </c:pt>
                <c:pt idx="7">
                  <c:v>1000</c:v>
                </c:pt>
                <c:pt idx="8">
                  <c:v>1100</c:v>
                </c:pt>
                <c:pt idx="9">
                  <c:v>1200</c:v>
                </c:pt>
                <c:pt idx="10">
                  <c:v>1300</c:v>
                </c:pt>
                <c:pt idx="11">
                  <c:v>1400</c:v>
                </c:pt>
                <c:pt idx="12">
                  <c:v>1500</c:v>
                </c:pt>
                <c:pt idx="13">
                  <c:v>1800</c:v>
                </c:pt>
                <c:pt idx="14">
                  <c:v>2000</c:v>
                </c:pt>
                <c:pt idx="15">
                  <c:v>2500</c:v>
                </c:pt>
                <c:pt idx="16">
                  <c:v>2800</c:v>
                </c:pt>
                <c:pt idx="17">
                  <c:v>3000</c:v>
                </c:pt>
              </c:numCache>
            </c:numRef>
          </c:xVal>
          <c:yVal>
            <c:numRef>
              <c:f>Auswertung!$E$9:$V$9</c:f>
              <c:numCache>
                <c:formatCode>0</c:formatCode>
                <c:ptCount val="18"/>
                <c:pt idx="0">
                  <c:v>18.590353881278538</c:v>
                </c:pt>
                <c:pt idx="1">
                  <c:v>35.951312785388126</c:v>
                </c:pt>
                <c:pt idx="2">
                  <c:v>44.00011415525114</c:v>
                </c:pt>
                <c:pt idx="3">
                  <c:v>59.065296803652963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E4C7-4916-9FF9-9B10756B4A74}"/>
            </c:ext>
          </c:extLst>
        </c:ser>
        <c:ser>
          <c:idx val="3"/>
          <c:order val="3"/>
          <c:tx>
            <c:strRef>
              <c:f>Auswertung!$D$10</c:f>
              <c:strCache>
                <c:ptCount val="1"/>
                <c:pt idx="0">
                  <c:v>Duktiles Gusseisen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Auswertung!$E$6:$V$6</c:f>
              <c:numCache>
                <c:formatCode>General</c:formatCode>
                <c:ptCount val="18"/>
                <c:pt idx="0">
                  <c:v>300</c:v>
                </c:pt>
                <c:pt idx="1">
                  <c:v>400</c:v>
                </c:pt>
                <c:pt idx="2">
                  <c:v>500</c:v>
                </c:pt>
                <c:pt idx="3">
                  <c:v>600</c:v>
                </c:pt>
                <c:pt idx="4">
                  <c:v>700</c:v>
                </c:pt>
                <c:pt idx="5">
                  <c:v>800</c:v>
                </c:pt>
                <c:pt idx="6">
                  <c:v>900</c:v>
                </c:pt>
                <c:pt idx="7">
                  <c:v>1000</c:v>
                </c:pt>
                <c:pt idx="8">
                  <c:v>1100</c:v>
                </c:pt>
                <c:pt idx="9">
                  <c:v>1200</c:v>
                </c:pt>
                <c:pt idx="10">
                  <c:v>1300</c:v>
                </c:pt>
                <c:pt idx="11">
                  <c:v>1400</c:v>
                </c:pt>
                <c:pt idx="12">
                  <c:v>1500</c:v>
                </c:pt>
                <c:pt idx="13">
                  <c:v>1800</c:v>
                </c:pt>
                <c:pt idx="14">
                  <c:v>2000</c:v>
                </c:pt>
                <c:pt idx="15">
                  <c:v>2500</c:v>
                </c:pt>
                <c:pt idx="16">
                  <c:v>2800</c:v>
                </c:pt>
                <c:pt idx="17">
                  <c:v>3000</c:v>
                </c:pt>
              </c:numCache>
            </c:numRef>
          </c:xVal>
          <c:yVal>
            <c:numRef>
              <c:f>Auswertung!$E$10:$V$10</c:f>
              <c:numCache>
                <c:formatCode>0</c:formatCode>
                <c:ptCount val="18"/>
                <c:pt idx="0">
                  <c:v>58.654434250764531</c:v>
                </c:pt>
                <c:pt idx="1">
                  <c:v>87.981651376146786</c:v>
                </c:pt>
                <c:pt idx="2">
                  <c:v>121.49847094801223</c:v>
                </c:pt>
                <c:pt idx="3">
                  <c:v>159.20489296636086</c:v>
                </c:pt>
                <c:pt idx="4">
                  <c:v>201.10091743119267</c:v>
                </c:pt>
                <c:pt idx="5">
                  <c:v>255.56574923547404</c:v>
                </c:pt>
                <c:pt idx="6">
                  <c:v>310.03058103975536</c:v>
                </c:pt>
                <c:pt idx="7">
                  <c:v>364.49541284403671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E4C7-4916-9FF9-9B10756B4A74}"/>
            </c:ext>
          </c:extLst>
        </c:ser>
        <c:ser>
          <c:idx val="4"/>
          <c:order val="4"/>
          <c:tx>
            <c:strRef>
              <c:f>Auswertung!$D$11</c:f>
              <c:strCache>
                <c:ptCount val="1"/>
                <c:pt idx="0">
                  <c:v>PVC-U</c:v>
                </c:pt>
              </c:strCache>
            </c:strRef>
          </c:tx>
          <c:spPr>
            <a:ln w="28575" cap="rnd">
              <a:solidFill>
                <a:schemeClr val="accent6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Auswertung!$E$6:$V$6</c:f>
              <c:numCache>
                <c:formatCode>General</c:formatCode>
                <c:ptCount val="18"/>
                <c:pt idx="0">
                  <c:v>300</c:v>
                </c:pt>
                <c:pt idx="1">
                  <c:v>400</c:v>
                </c:pt>
                <c:pt idx="2">
                  <c:v>500</c:v>
                </c:pt>
                <c:pt idx="3">
                  <c:v>600</c:v>
                </c:pt>
                <c:pt idx="4">
                  <c:v>700</c:v>
                </c:pt>
                <c:pt idx="5">
                  <c:v>800</c:v>
                </c:pt>
                <c:pt idx="6">
                  <c:v>900</c:v>
                </c:pt>
                <c:pt idx="7">
                  <c:v>1000</c:v>
                </c:pt>
                <c:pt idx="8">
                  <c:v>1100</c:v>
                </c:pt>
                <c:pt idx="9">
                  <c:v>1200</c:v>
                </c:pt>
                <c:pt idx="10">
                  <c:v>1300</c:v>
                </c:pt>
                <c:pt idx="11">
                  <c:v>1400</c:v>
                </c:pt>
                <c:pt idx="12">
                  <c:v>1500</c:v>
                </c:pt>
                <c:pt idx="13">
                  <c:v>1800</c:v>
                </c:pt>
                <c:pt idx="14">
                  <c:v>2000</c:v>
                </c:pt>
                <c:pt idx="15">
                  <c:v>2500</c:v>
                </c:pt>
                <c:pt idx="16">
                  <c:v>2800</c:v>
                </c:pt>
                <c:pt idx="17">
                  <c:v>3000</c:v>
                </c:pt>
              </c:numCache>
            </c:numRef>
          </c:xVal>
          <c:yVal>
            <c:numRef>
              <c:f>Auswertung!$E$11:$V$11</c:f>
              <c:numCache>
                <c:formatCode>0</c:formatCode>
                <c:ptCount val="18"/>
                <c:pt idx="0">
                  <c:v>58.008060542062651</c:v>
                </c:pt>
                <c:pt idx="1">
                  <c:v>87.012090813093977</c:v>
                </c:pt>
                <c:pt idx="2">
                  <c:v>135.34913410770855</c:v>
                </c:pt>
                <c:pt idx="3">
                  <c:v>217.5257162970785</c:v>
                </c:pt>
                <c:pt idx="4">
                  <c:v>290.03128123900035</c:v>
                </c:pt>
                <c:pt idx="5">
                  <c:v>357.70133755719814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E4C7-4916-9FF9-9B10756B4A74}"/>
            </c:ext>
          </c:extLst>
        </c:ser>
        <c:ser>
          <c:idx val="5"/>
          <c:order val="5"/>
          <c:tx>
            <c:strRef>
              <c:f>Auswertung!$D$12</c:f>
              <c:strCache>
                <c:ptCount val="1"/>
                <c:pt idx="0">
                  <c:v>PP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xVal>
            <c:numRef>
              <c:f>Auswertung!$E$6:$V$6</c:f>
              <c:numCache>
                <c:formatCode>General</c:formatCode>
                <c:ptCount val="18"/>
                <c:pt idx="0">
                  <c:v>300</c:v>
                </c:pt>
                <c:pt idx="1">
                  <c:v>400</c:v>
                </c:pt>
                <c:pt idx="2">
                  <c:v>500</c:v>
                </c:pt>
                <c:pt idx="3">
                  <c:v>600</c:v>
                </c:pt>
                <c:pt idx="4">
                  <c:v>700</c:v>
                </c:pt>
                <c:pt idx="5">
                  <c:v>800</c:v>
                </c:pt>
                <c:pt idx="6">
                  <c:v>900</c:v>
                </c:pt>
                <c:pt idx="7">
                  <c:v>1000</c:v>
                </c:pt>
                <c:pt idx="8">
                  <c:v>1100</c:v>
                </c:pt>
                <c:pt idx="9">
                  <c:v>1200</c:v>
                </c:pt>
                <c:pt idx="10">
                  <c:v>1300</c:v>
                </c:pt>
                <c:pt idx="11">
                  <c:v>1400</c:v>
                </c:pt>
                <c:pt idx="12">
                  <c:v>1500</c:v>
                </c:pt>
                <c:pt idx="13">
                  <c:v>1800</c:v>
                </c:pt>
                <c:pt idx="14">
                  <c:v>2000</c:v>
                </c:pt>
                <c:pt idx="15">
                  <c:v>2500</c:v>
                </c:pt>
                <c:pt idx="16">
                  <c:v>2800</c:v>
                </c:pt>
                <c:pt idx="17">
                  <c:v>3000</c:v>
                </c:pt>
              </c:numCache>
            </c:numRef>
          </c:xVal>
          <c:yVal>
            <c:numRef>
              <c:f>Auswertung!$E$12:$V$12</c:f>
              <c:numCache>
                <c:formatCode>0</c:formatCode>
                <c:ptCount val="18"/>
                <c:pt idx="0">
                  <c:v>19.601622137404579</c:v>
                </c:pt>
                <c:pt idx="1">
                  <c:v>35.273473282442751</c:v>
                </c:pt>
                <c:pt idx="2">
                  <c:v>54.006011450381678</c:v>
                </c:pt>
                <c:pt idx="3">
                  <c:v>74.032729007633591</c:v>
                </c:pt>
                <c:pt idx="4">
                  <c:v>118.80000000000001</c:v>
                </c:pt>
                <c:pt idx="5">
                  <c:v>148.07490458015266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5-E4C7-4916-9FF9-9B10756B4A74}"/>
            </c:ext>
          </c:extLst>
        </c:ser>
        <c:ser>
          <c:idx val="7"/>
          <c:order val="6"/>
          <c:tx>
            <c:strRef>
              <c:f>Auswertung!$D$14</c:f>
              <c:strCache>
                <c:ptCount val="1"/>
                <c:pt idx="0">
                  <c:v>PP schwer</c:v>
                </c:pt>
              </c:strCache>
            </c:strRef>
          </c:tx>
          <c:spPr>
            <a:ln w="28575" cap="rnd">
              <a:solidFill>
                <a:schemeClr val="accent6">
                  <a:lumMod val="20000"/>
                  <a:lumOff val="8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Auswertung!$E$6:$V$6</c:f>
              <c:numCache>
                <c:formatCode>General</c:formatCode>
                <c:ptCount val="18"/>
                <c:pt idx="0">
                  <c:v>300</c:v>
                </c:pt>
                <c:pt idx="1">
                  <c:v>400</c:v>
                </c:pt>
                <c:pt idx="2">
                  <c:v>500</c:v>
                </c:pt>
                <c:pt idx="3">
                  <c:v>600</c:v>
                </c:pt>
                <c:pt idx="4">
                  <c:v>700</c:v>
                </c:pt>
                <c:pt idx="5">
                  <c:v>800</c:v>
                </c:pt>
                <c:pt idx="6">
                  <c:v>900</c:v>
                </c:pt>
                <c:pt idx="7">
                  <c:v>1000</c:v>
                </c:pt>
                <c:pt idx="8">
                  <c:v>1100</c:v>
                </c:pt>
                <c:pt idx="9">
                  <c:v>1200</c:v>
                </c:pt>
                <c:pt idx="10">
                  <c:v>1300</c:v>
                </c:pt>
                <c:pt idx="11">
                  <c:v>1400</c:v>
                </c:pt>
                <c:pt idx="12">
                  <c:v>1500</c:v>
                </c:pt>
                <c:pt idx="13">
                  <c:v>1800</c:v>
                </c:pt>
                <c:pt idx="14">
                  <c:v>2000</c:v>
                </c:pt>
                <c:pt idx="15">
                  <c:v>2500</c:v>
                </c:pt>
                <c:pt idx="16">
                  <c:v>2800</c:v>
                </c:pt>
                <c:pt idx="17">
                  <c:v>3000</c:v>
                </c:pt>
              </c:numCache>
            </c:numRef>
          </c:xVal>
          <c:yVal>
            <c:numRef>
              <c:f>Auswertung!$E$14:$V$14</c:f>
              <c:numCache>
                <c:formatCode>0</c:formatCode>
                <c:ptCount val="18"/>
                <c:pt idx="0">
                  <c:v>72.389026717557243</c:v>
                </c:pt>
                <c:pt idx="1">
                  <c:v>116.06049618320611</c:v>
                </c:pt>
                <c:pt idx="2">
                  <c:v>184.92595419847328</c:v>
                </c:pt>
                <c:pt idx="3">
                  <c:v>308.94045801526715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7-E4C7-4916-9FF9-9B10756B4A74}"/>
            </c:ext>
          </c:extLst>
        </c:ser>
        <c:ser>
          <c:idx val="6"/>
          <c:order val="7"/>
          <c:tx>
            <c:strRef>
              <c:f>Auswertung!$D$13</c:f>
              <c:strCache>
                <c:ptCount val="1"/>
                <c:pt idx="0">
                  <c:v>GFK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Auswertung!$E$6:$V$6</c:f>
              <c:numCache>
                <c:formatCode>General</c:formatCode>
                <c:ptCount val="18"/>
                <c:pt idx="0">
                  <c:v>300</c:v>
                </c:pt>
                <c:pt idx="1">
                  <c:v>400</c:v>
                </c:pt>
                <c:pt idx="2">
                  <c:v>500</c:v>
                </c:pt>
                <c:pt idx="3">
                  <c:v>600</c:v>
                </c:pt>
                <c:pt idx="4">
                  <c:v>700</c:v>
                </c:pt>
                <c:pt idx="5">
                  <c:v>800</c:v>
                </c:pt>
                <c:pt idx="6">
                  <c:v>900</c:v>
                </c:pt>
                <c:pt idx="7">
                  <c:v>1000</c:v>
                </c:pt>
                <c:pt idx="8">
                  <c:v>1100</c:v>
                </c:pt>
                <c:pt idx="9">
                  <c:v>1200</c:v>
                </c:pt>
                <c:pt idx="10">
                  <c:v>1300</c:v>
                </c:pt>
                <c:pt idx="11">
                  <c:v>1400</c:v>
                </c:pt>
                <c:pt idx="12">
                  <c:v>1500</c:v>
                </c:pt>
                <c:pt idx="13">
                  <c:v>1800</c:v>
                </c:pt>
                <c:pt idx="14">
                  <c:v>2000</c:v>
                </c:pt>
                <c:pt idx="15">
                  <c:v>2500</c:v>
                </c:pt>
                <c:pt idx="16">
                  <c:v>2800</c:v>
                </c:pt>
                <c:pt idx="17">
                  <c:v>3000</c:v>
                </c:pt>
              </c:numCache>
            </c:numRef>
          </c:xVal>
          <c:yVal>
            <c:numRef>
              <c:f>Auswertung!$E$13:$V$13</c:f>
              <c:numCache>
                <c:formatCode>0</c:formatCode>
                <c:ptCount val="18"/>
                <c:pt idx="0">
                  <c:v>23.831291666666669</c:v>
                </c:pt>
                <c:pt idx="1">
                  <c:v>41.964791666666677</c:v>
                </c:pt>
                <c:pt idx="2">
                  <c:v>63.722375</c:v>
                </c:pt>
                <c:pt idx="3">
                  <c:v>82.372666666666674</c:v>
                </c:pt>
                <c:pt idx="4">
                  <c:v>111.90175000000001</c:v>
                </c:pt>
                <c:pt idx="5">
                  <c:v>146.09504166666667</c:v>
                </c:pt>
                <c:pt idx="6">
                  <c:v>183.39562500000002</c:v>
                </c:pt>
                <c:pt idx="7">
                  <c:v>225.36041666666671</c:v>
                </c:pt>
                <c:pt idx="8">
                  <c:v>270.4325</c:v>
                </c:pt>
                <c:pt idx="9">
                  <c:v>320.16879166666666</c:v>
                </c:pt>
                <c:pt idx="10">
                  <c:v>373.66</c:v>
                </c:pt>
                <c:pt idx="11">
                  <c:v>433.62745833333332</c:v>
                </c:pt>
                <c:pt idx="12">
                  <c:v>494.24254166666668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6-E4C7-4916-9FF9-9B10756B4A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0698335"/>
        <c:axId val="169826991"/>
      </c:scatterChart>
      <c:valAx>
        <c:axId val="100698335"/>
        <c:scaling>
          <c:orientation val="minMax"/>
          <c:max val="3000"/>
          <c:min val="30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e-DE"/>
                  <a:t>Durchmesser [DN]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69826991"/>
        <c:crosses val="autoZero"/>
        <c:crossBetween val="midCat"/>
      </c:valAx>
      <c:valAx>
        <c:axId val="1698269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e-DE"/>
                  <a:t>Emissionsfaktor</a:t>
                </a:r>
                <a:r>
                  <a:rPr lang="de-DE" baseline="0"/>
                  <a:t> [kg CO2e/m]</a:t>
                </a:r>
                <a:endParaRPr lang="de-D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0698335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5347989413426286"/>
          <c:y val="0.16239380836985412"/>
          <c:w val="0.22374903917753058"/>
          <c:h val="0.4053808039653435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CO2e pro</a:t>
            </a:r>
            <a:r>
              <a:rPr lang="de-DE" baseline="0"/>
              <a:t> m Rohr</a:t>
            </a:r>
            <a:endParaRPr lang="de-DE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Auswertung!$D$7</c:f>
              <c:strCache>
                <c:ptCount val="1"/>
                <c:pt idx="0">
                  <c:v>Beton unbewehrt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Auswertung!$E$6:$L$6</c:f>
              <c:numCache>
                <c:formatCode>General</c:formatCode>
                <c:ptCount val="8"/>
                <c:pt idx="0">
                  <c:v>300</c:v>
                </c:pt>
                <c:pt idx="1">
                  <c:v>400</c:v>
                </c:pt>
                <c:pt idx="2">
                  <c:v>500</c:v>
                </c:pt>
                <c:pt idx="3">
                  <c:v>600</c:v>
                </c:pt>
                <c:pt idx="4">
                  <c:v>700</c:v>
                </c:pt>
                <c:pt idx="5">
                  <c:v>800</c:v>
                </c:pt>
                <c:pt idx="6">
                  <c:v>900</c:v>
                </c:pt>
                <c:pt idx="7">
                  <c:v>1000</c:v>
                </c:pt>
              </c:numCache>
            </c:numRef>
          </c:xVal>
          <c:yVal>
            <c:numRef>
              <c:f>Auswertung!$E$7:$L$7</c:f>
              <c:numCache>
                <c:formatCode>0</c:formatCode>
                <c:ptCount val="8"/>
                <c:pt idx="0">
                  <c:v>30.727987897125562</c:v>
                </c:pt>
                <c:pt idx="1">
                  <c:v>38.034795763993941</c:v>
                </c:pt>
                <c:pt idx="2">
                  <c:v>54.421180030257183</c:v>
                </c:pt>
                <c:pt idx="3">
                  <c:v>73.959152798789702</c:v>
                </c:pt>
                <c:pt idx="4">
                  <c:v>106.18789712556732</c:v>
                </c:pt>
                <c:pt idx="5">
                  <c:v>137.65688350983356</c:v>
                </c:pt>
                <c:pt idx="6">
                  <c:v>165.3270801815431</c:v>
                </c:pt>
                <c:pt idx="7">
                  <c:v>208.28623298033281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7A22-4A42-A47A-C1699C7F578A}"/>
            </c:ext>
          </c:extLst>
        </c:ser>
        <c:ser>
          <c:idx val="1"/>
          <c:order val="1"/>
          <c:tx>
            <c:strRef>
              <c:f>Auswertung!$D$8</c:f>
              <c:strCache>
                <c:ptCount val="1"/>
                <c:pt idx="0">
                  <c:v>Beton bewehrt</c:v>
                </c:pt>
              </c:strCache>
            </c:strRef>
          </c:tx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Auswertung!$E$6:$L$6</c:f>
              <c:numCache>
                <c:formatCode>General</c:formatCode>
                <c:ptCount val="8"/>
                <c:pt idx="0">
                  <c:v>300</c:v>
                </c:pt>
                <c:pt idx="1">
                  <c:v>400</c:v>
                </c:pt>
                <c:pt idx="2">
                  <c:v>500</c:v>
                </c:pt>
                <c:pt idx="3">
                  <c:v>600</c:v>
                </c:pt>
                <c:pt idx="4">
                  <c:v>700</c:v>
                </c:pt>
                <c:pt idx="5">
                  <c:v>800</c:v>
                </c:pt>
                <c:pt idx="6">
                  <c:v>900</c:v>
                </c:pt>
                <c:pt idx="7">
                  <c:v>1000</c:v>
                </c:pt>
              </c:numCache>
            </c:numRef>
          </c:xVal>
          <c:yVal>
            <c:numRef>
              <c:f>Auswertung!$E$8:$L$8</c:f>
              <c:numCache>
                <c:formatCode>0</c:formatCode>
                <c:ptCount val="8"/>
                <c:pt idx="0">
                  <c:v>31.118546224417788</c:v>
                </c:pt>
                <c:pt idx="1">
                  <c:v>42.650494001411438</c:v>
                </c:pt>
                <c:pt idx="2">
                  <c:v>55.217240649258997</c:v>
                </c:pt>
                <c:pt idx="3">
                  <c:v>73.629202540578689</c:v>
                </c:pt>
                <c:pt idx="4">
                  <c:v>90.913140437544115</c:v>
                </c:pt>
                <c:pt idx="5">
                  <c:v>115.94408609738885</c:v>
                </c:pt>
                <c:pt idx="6">
                  <c:v>140.58348623853215</c:v>
                </c:pt>
                <c:pt idx="7">
                  <c:v>161.3726887791108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7A22-4A42-A47A-C1699C7F578A}"/>
            </c:ext>
          </c:extLst>
        </c:ser>
        <c:ser>
          <c:idx val="2"/>
          <c:order val="2"/>
          <c:tx>
            <c:strRef>
              <c:f>Auswertung!$D$9</c:f>
              <c:strCache>
                <c:ptCount val="1"/>
                <c:pt idx="0">
                  <c:v>Steinzeug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xVal>
            <c:numRef>
              <c:f>Auswertung!$E$6:$L$6</c:f>
              <c:numCache>
                <c:formatCode>General</c:formatCode>
                <c:ptCount val="8"/>
                <c:pt idx="0">
                  <c:v>300</c:v>
                </c:pt>
                <c:pt idx="1">
                  <c:v>400</c:v>
                </c:pt>
                <c:pt idx="2">
                  <c:v>500</c:v>
                </c:pt>
                <c:pt idx="3">
                  <c:v>600</c:v>
                </c:pt>
                <c:pt idx="4">
                  <c:v>700</c:v>
                </c:pt>
                <c:pt idx="5">
                  <c:v>800</c:v>
                </c:pt>
                <c:pt idx="6">
                  <c:v>900</c:v>
                </c:pt>
                <c:pt idx="7">
                  <c:v>1000</c:v>
                </c:pt>
              </c:numCache>
            </c:numRef>
          </c:xVal>
          <c:yVal>
            <c:numRef>
              <c:f>Auswertung!$E$9:$L$9</c:f>
              <c:numCache>
                <c:formatCode>0</c:formatCode>
                <c:ptCount val="8"/>
                <c:pt idx="0">
                  <c:v>18.590353881278538</c:v>
                </c:pt>
                <c:pt idx="1">
                  <c:v>35.951312785388126</c:v>
                </c:pt>
                <c:pt idx="2">
                  <c:v>44.00011415525114</c:v>
                </c:pt>
                <c:pt idx="3">
                  <c:v>59.065296803652963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7A22-4A42-A47A-C1699C7F578A}"/>
            </c:ext>
          </c:extLst>
        </c:ser>
        <c:ser>
          <c:idx val="3"/>
          <c:order val="3"/>
          <c:tx>
            <c:strRef>
              <c:f>Auswertung!$D$10</c:f>
              <c:strCache>
                <c:ptCount val="1"/>
                <c:pt idx="0">
                  <c:v>Duktiles Gusseisen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Auswertung!$E$6:$L$6</c:f>
              <c:numCache>
                <c:formatCode>General</c:formatCode>
                <c:ptCount val="8"/>
                <c:pt idx="0">
                  <c:v>300</c:v>
                </c:pt>
                <c:pt idx="1">
                  <c:v>400</c:v>
                </c:pt>
                <c:pt idx="2">
                  <c:v>500</c:v>
                </c:pt>
                <c:pt idx="3">
                  <c:v>600</c:v>
                </c:pt>
                <c:pt idx="4">
                  <c:v>700</c:v>
                </c:pt>
                <c:pt idx="5">
                  <c:v>800</c:v>
                </c:pt>
                <c:pt idx="6">
                  <c:v>900</c:v>
                </c:pt>
                <c:pt idx="7">
                  <c:v>1000</c:v>
                </c:pt>
              </c:numCache>
            </c:numRef>
          </c:xVal>
          <c:yVal>
            <c:numRef>
              <c:f>Auswertung!$E$10:$L$10</c:f>
              <c:numCache>
                <c:formatCode>0</c:formatCode>
                <c:ptCount val="8"/>
                <c:pt idx="0">
                  <c:v>58.654434250764531</c:v>
                </c:pt>
                <c:pt idx="1">
                  <c:v>87.981651376146786</c:v>
                </c:pt>
                <c:pt idx="2">
                  <c:v>121.49847094801223</c:v>
                </c:pt>
                <c:pt idx="3">
                  <c:v>159.20489296636086</c:v>
                </c:pt>
                <c:pt idx="4">
                  <c:v>201.10091743119267</c:v>
                </c:pt>
                <c:pt idx="5">
                  <c:v>255.56574923547404</c:v>
                </c:pt>
                <c:pt idx="6">
                  <c:v>310.03058103975536</c:v>
                </c:pt>
                <c:pt idx="7">
                  <c:v>364.49541284403671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7A22-4A42-A47A-C1699C7F578A}"/>
            </c:ext>
          </c:extLst>
        </c:ser>
        <c:ser>
          <c:idx val="4"/>
          <c:order val="4"/>
          <c:tx>
            <c:strRef>
              <c:f>Auswertung!$D$11</c:f>
              <c:strCache>
                <c:ptCount val="1"/>
                <c:pt idx="0">
                  <c:v>PVC-U</c:v>
                </c:pt>
              </c:strCache>
            </c:strRef>
          </c:tx>
          <c:spPr>
            <a:ln w="28575" cap="rnd">
              <a:solidFill>
                <a:schemeClr val="accent6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Auswertung!$E$6:$L$6</c:f>
              <c:numCache>
                <c:formatCode>General</c:formatCode>
                <c:ptCount val="8"/>
                <c:pt idx="0">
                  <c:v>300</c:v>
                </c:pt>
                <c:pt idx="1">
                  <c:v>400</c:v>
                </c:pt>
                <c:pt idx="2">
                  <c:v>500</c:v>
                </c:pt>
                <c:pt idx="3">
                  <c:v>600</c:v>
                </c:pt>
                <c:pt idx="4">
                  <c:v>700</c:v>
                </c:pt>
                <c:pt idx="5">
                  <c:v>800</c:v>
                </c:pt>
                <c:pt idx="6">
                  <c:v>900</c:v>
                </c:pt>
                <c:pt idx="7">
                  <c:v>1000</c:v>
                </c:pt>
              </c:numCache>
            </c:numRef>
          </c:xVal>
          <c:yVal>
            <c:numRef>
              <c:f>Auswertung!$E$11:$L$11</c:f>
              <c:numCache>
                <c:formatCode>0</c:formatCode>
                <c:ptCount val="8"/>
                <c:pt idx="0">
                  <c:v>58.008060542062651</c:v>
                </c:pt>
                <c:pt idx="1">
                  <c:v>87.012090813093977</c:v>
                </c:pt>
                <c:pt idx="2">
                  <c:v>135.34913410770855</c:v>
                </c:pt>
                <c:pt idx="3">
                  <c:v>217.5257162970785</c:v>
                </c:pt>
                <c:pt idx="4">
                  <c:v>290.03128123900035</c:v>
                </c:pt>
                <c:pt idx="5">
                  <c:v>357.70133755719814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7A22-4A42-A47A-C1699C7F578A}"/>
            </c:ext>
          </c:extLst>
        </c:ser>
        <c:ser>
          <c:idx val="5"/>
          <c:order val="5"/>
          <c:tx>
            <c:strRef>
              <c:f>Auswertung!$D$12</c:f>
              <c:strCache>
                <c:ptCount val="1"/>
                <c:pt idx="0">
                  <c:v>PP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xVal>
            <c:numRef>
              <c:f>Auswertung!$E$6:$L$6</c:f>
              <c:numCache>
                <c:formatCode>General</c:formatCode>
                <c:ptCount val="8"/>
                <c:pt idx="0">
                  <c:v>300</c:v>
                </c:pt>
                <c:pt idx="1">
                  <c:v>400</c:v>
                </c:pt>
                <c:pt idx="2">
                  <c:v>500</c:v>
                </c:pt>
                <c:pt idx="3">
                  <c:v>600</c:v>
                </c:pt>
                <c:pt idx="4">
                  <c:v>700</c:v>
                </c:pt>
                <c:pt idx="5">
                  <c:v>800</c:v>
                </c:pt>
                <c:pt idx="6">
                  <c:v>900</c:v>
                </c:pt>
                <c:pt idx="7">
                  <c:v>1000</c:v>
                </c:pt>
              </c:numCache>
            </c:numRef>
          </c:xVal>
          <c:yVal>
            <c:numRef>
              <c:f>Auswertung!$E$12:$L$12</c:f>
              <c:numCache>
                <c:formatCode>0</c:formatCode>
                <c:ptCount val="8"/>
                <c:pt idx="0">
                  <c:v>19.601622137404579</c:v>
                </c:pt>
                <c:pt idx="1">
                  <c:v>35.273473282442751</c:v>
                </c:pt>
                <c:pt idx="2">
                  <c:v>54.006011450381678</c:v>
                </c:pt>
                <c:pt idx="3">
                  <c:v>74.032729007633591</c:v>
                </c:pt>
                <c:pt idx="4">
                  <c:v>118.80000000000001</c:v>
                </c:pt>
                <c:pt idx="5">
                  <c:v>148.07490458015266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5-7A22-4A42-A47A-C1699C7F578A}"/>
            </c:ext>
          </c:extLst>
        </c:ser>
        <c:ser>
          <c:idx val="7"/>
          <c:order val="6"/>
          <c:tx>
            <c:strRef>
              <c:f>Auswertung!$D$14</c:f>
              <c:strCache>
                <c:ptCount val="1"/>
                <c:pt idx="0">
                  <c:v>PP schwer</c:v>
                </c:pt>
              </c:strCache>
            </c:strRef>
          </c:tx>
          <c:spPr>
            <a:ln w="28575" cap="rnd">
              <a:solidFill>
                <a:schemeClr val="accent6">
                  <a:lumMod val="20000"/>
                  <a:lumOff val="8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Auswertung!$E$6:$L$6</c:f>
              <c:numCache>
                <c:formatCode>General</c:formatCode>
                <c:ptCount val="8"/>
                <c:pt idx="0">
                  <c:v>300</c:v>
                </c:pt>
                <c:pt idx="1">
                  <c:v>400</c:v>
                </c:pt>
                <c:pt idx="2">
                  <c:v>500</c:v>
                </c:pt>
                <c:pt idx="3">
                  <c:v>600</c:v>
                </c:pt>
                <c:pt idx="4">
                  <c:v>700</c:v>
                </c:pt>
                <c:pt idx="5">
                  <c:v>800</c:v>
                </c:pt>
                <c:pt idx="6">
                  <c:v>900</c:v>
                </c:pt>
                <c:pt idx="7">
                  <c:v>1000</c:v>
                </c:pt>
              </c:numCache>
            </c:numRef>
          </c:xVal>
          <c:yVal>
            <c:numRef>
              <c:f>Auswertung!$E$14:$L$14</c:f>
              <c:numCache>
                <c:formatCode>0</c:formatCode>
                <c:ptCount val="8"/>
                <c:pt idx="0">
                  <c:v>72.389026717557243</c:v>
                </c:pt>
                <c:pt idx="1">
                  <c:v>116.06049618320611</c:v>
                </c:pt>
                <c:pt idx="2">
                  <c:v>184.92595419847328</c:v>
                </c:pt>
                <c:pt idx="3">
                  <c:v>308.94045801526715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8-7A22-4A42-A47A-C1699C7F578A}"/>
            </c:ext>
          </c:extLst>
        </c:ser>
        <c:ser>
          <c:idx val="6"/>
          <c:order val="7"/>
          <c:tx>
            <c:strRef>
              <c:f>Auswertung!$D$13</c:f>
              <c:strCache>
                <c:ptCount val="1"/>
                <c:pt idx="0">
                  <c:v>GFK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Auswertung!$E$6:$L$6</c:f>
              <c:numCache>
                <c:formatCode>General</c:formatCode>
                <c:ptCount val="8"/>
                <c:pt idx="0">
                  <c:v>300</c:v>
                </c:pt>
                <c:pt idx="1">
                  <c:v>400</c:v>
                </c:pt>
                <c:pt idx="2">
                  <c:v>500</c:v>
                </c:pt>
                <c:pt idx="3">
                  <c:v>600</c:v>
                </c:pt>
                <c:pt idx="4">
                  <c:v>700</c:v>
                </c:pt>
                <c:pt idx="5">
                  <c:v>800</c:v>
                </c:pt>
                <c:pt idx="6">
                  <c:v>900</c:v>
                </c:pt>
                <c:pt idx="7">
                  <c:v>1000</c:v>
                </c:pt>
              </c:numCache>
            </c:numRef>
          </c:xVal>
          <c:yVal>
            <c:numRef>
              <c:f>Auswertung!$E$13:$L$13</c:f>
              <c:numCache>
                <c:formatCode>0</c:formatCode>
                <c:ptCount val="8"/>
                <c:pt idx="0">
                  <c:v>23.831291666666669</c:v>
                </c:pt>
                <c:pt idx="1">
                  <c:v>41.964791666666677</c:v>
                </c:pt>
                <c:pt idx="2">
                  <c:v>63.722375</c:v>
                </c:pt>
                <c:pt idx="3">
                  <c:v>82.372666666666674</c:v>
                </c:pt>
                <c:pt idx="4">
                  <c:v>111.90175000000001</c:v>
                </c:pt>
                <c:pt idx="5">
                  <c:v>146.09504166666667</c:v>
                </c:pt>
                <c:pt idx="6">
                  <c:v>183.39562500000002</c:v>
                </c:pt>
                <c:pt idx="7">
                  <c:v>225.36041666666671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6-7A22-4A42-A47A-C1699C7F57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0698335"/>
        <c:axId val="169826991"/>
      </c:scatterChart>
      <c:valAx>
        <c:axId val="100698335"/>
        <c:scaling>
          <c:orientation val="minMax"/>
          <c:max val="1000"/>
          <c:min val="30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e-DE"/>
                  <a:t>Durchmesser [DN]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69826991"/>
        <c:crosses val="autoZero"/>
        <c:crossBetween val="midCat"/>
      </c:valAx>
      <c:valAx>
        <c:axId val="1698269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e-DE"/>
                  <a:t>Emissionsfaktor</a:t>
                </a:r>
                <a:r>
                  <a:rPr lang="de-DE" baseline="0"/>
                  <a:t> [kg CO2e/m]</a:t>
                </a:r>
                <a:endParaRPr lang="de-D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0698335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4892568079662158"/>
          <c:y val="0.16705330723524783"/>
          <c:w val="0.22374903917753058"/>
          <c:h val="0.3686867000658567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CO2e pro kg Material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Auswertung!$A$7:$A$14</c:f>
              <c:strCache>
                <c:ptCount val="8"/>
                <c:pt idx="0">
                  <c:v>Beton unbewehrt</c:v>
                </c:pt>
                <c:pt idx="1">
                  <c:v>Beton bewehrt</c:v>
                </c:pt>
                <c:pt idx="2">
                  <c:v>Steinzeug</c:v>
                </c:pt>
                <c:pt idx="3">
                  <c:v>Duktiles Gusseisen</c:v>
                </c:pt>
                <c:pt idx="4">
                  <c:v>PVC-U</c:v>
                </c:pt>
                <c:pt idx="5">
                  <c:v>PP</c:v>
                </c:pt>
                <c:pt idx="6">
                  <c:v>GFK</c:v>
                </c:pt>
                <c:pt idx="7">
                  <c:v>PP schwer</c:v>
                </c:pt>
              </c:strCache>
            </c:strRef>
          </c:cat>
          <c:val>
            <c:numRef>
              <c:f>Auswertung!$B$7:$B$14</c:f>
              <c:numCache>
                <c:formatCode>0.00</c:formatCode>
                <c:ptCount val="8"/>
                <c:pt idx="0">
                  <c:v>0.124</c:v>
                </c:pt>
                <c:pt idx="1">
                  <c:v>0.13200000000000001</c:v>
                </c:pt>
                <c:pt idx="2">
                  <c:v>0.35</c:v>
                </c:pt>
                <c:pt idx="3">
                  <c:v>1.37</c:v>
                </c:pt>
                <c:pt idx="4">
                  <c:v>2.5630000000000002</c:v>
                </c:pt>
                <c:pt idx="5">
                  <c:v>2.4750000000000001</c:v>
                </c:pt>
                <c:pt idx="6">
                  <c:v>1.57</c:v>
                </c:pt>
                <c:pt idx="7">
                  <c:v>2.4750000000000001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CF-4D20-A2D9-A045A475B2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13084031"/>
        <c:axId val="165268335"/>
      </c:barChart>
      <c:catAx>
        <c:axId val="4130840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65268335"/>
        <c:crosses val="autoZero"/>
        <c:auto val="1"/>
        <c:lblAlgn val="ctr"/>
        <c:lblOffset val="100"/>
        <c:noMultiLvlLbl val="0"/>
      </c:catAx>
      <c:valAx>
        <c:axId val="1652683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e-DE"/>
                  <a:t>Emissionsfaktor</a:t>
                </a:r>
                <a:r>
                  <a:rPr lang="de-DE" baseline="0"/>
                  <a:t> [kg CO2e pro kg]</a:t>
                </a:r>
                <a:endParaRPr lang="de-DE"/>
              </a:p>
            </c:rich>
          </c:tx>
          <c:layout>
            <c:manualLayout>
              <c:xMode val="edge"/>
              <c:yMode val="edge"/>
              <c:x val="1.5053763865711734E-2"/>
              <c:y val="0.155107903178769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1308403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CO2e pro t TR im</a:t>
            </a:r>
            <a:r>
              <a:rPr lang="de-DE" baseline="0"/>
              <a:t> Klärschlamm</a:t>
            </a:r>
            <a:endParaRPr lang="de-DE"/>
          </a:p>
        </c:rich>
      </c:tx>
      <c:layout>
        <c:manualLayout>
          <c:xMode val="edge"/>
          <c:yMode val="edge"/>
          <c:x val="0.26591666666666669"/>
          <c:y val="3.69414380036497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0.13858353959540673"/>
          <c:y val="0.17563334088997334"/>
          <c:w val="0.83076512277100378"/>
          <c:h val="0.6630888213431329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Auswertung!$C$34</c:f>
              <c:strCache>
                <c:ptCount val="1"/>
                <c:pt idx="0">
                  <c:v>IFEU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Auswertung!$B$35:$B$38</c:f>
              <c:strCache>
                <c:ptCount val="4"/>
                <c:pt idx="0">
                  <c:v>Monoverbrennung</c:v>
                </c:pt>
                <c:pt idx="1">
                  <c:v>Co-Verbrennung Kraftwerk</c:v>
                </c:pt>
                <c:pt idx="2">
                  <c:v>Co-Verbrennung Zementwerk</c:v>
                </c:pt>
                <c:pt idx="3">
                  <c:v>Landwirtschaft</c:v>
                </c:pt>
              </c:strCache>
            </c:strRef>
          </c:cat>
          <c:val>
            <c:numRef>
              <c:f>Auswertung!$C$35:$C$38</c:f>
              <c:numCache>
                <c:formatCode>General</c:formatCode>
                <c:ptCount val="4"/>
                <c:pt idx="0">
                  <c:v>810</c:v>
                </c:pt>
                <c:pt idx="1">
                  <c:v>116</c:v>
                </c:pt>
                <c:pt idx="2">
                  <c:v>246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12-45B3-BB3F-57448DC9193D}"/>
            </c:ext>
          </c:extLst>
        </c:ser>
        <c:ser>
          <c:idx val="1"/>
          <c:order val="1"/>
          <c:tx>
            <c:strRef>
              <c:f>Auswertung!$D$34</c:f>
              <c:strCache>
                <c:ptCount val="1"/>
                <c:pt idx="0">
                  <c:v>ecoinvent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Auswertung!$B$35:$B$38</c:f>
              <c:strCache>
                <c:ptCount val="4"/>
                <c:pt idx="0">
                  <c:v>Monoverbrennung</c:v>
                </c:pt>
                <c:pt idx="1">
                  <c:v>Co-Verbrennung Kraftwerk</c:v>
                </c:pt>
                <c:pt idx="2">
                  <c:v>Co-Verbrennung Zementwerk</c:v>
                </c:pt>
                <c:pt idx="3">
                  <c:v>Landwirtschaft</c:v>
                </c:pt>
              </c:strCache>
            </c:strRef>
          </c:cat>
          <c:val>
            <c:numRef>
              <c:f>Auswertung!$D$35:$D$38</c:f>
              <c:numCache>
                <c:formatCode>General</c:formatCode>
                <c:ptCount val="4"/>
                <c:pt idx="1">
                  <c:v>80</c:v>
                </c:pt>
                <c:pt idx="3" formatCode="0">
                  <c:v>285.33333333333337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212-45B3-BB3F-57448DC9193D}"/>
            </c:ext>
          </c:extLst>
        </c:ser>
        <c:ser>
          <c:idx val="2"/>
          <c:order val="2"/>
          <c:tx>
            <c:strRef>
              <c:f>Auswertung!$E$34</c:f>
              <c:strCache>
                <c:ptCount val="1"/>
                <c:pt idx="0">
                  <c:v>KWB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Auswertung!$B$35:$B$38</c:f>
              <c:strCache>
                <c:ptCount val="4"/>
                <c:pt idx="0">
                  <c:v>Monoverbrennung</c:v>
                </c:pt>
                <c:pt idx="1">
                  <c:v>Co-Verbrennung Kraftwerk</c:v>
                </c:pt>
                <c:pt idx="2">
                  <c:v>Co-Verbrennung Zementwerk</c:v>
                </c:pt>
                <c:pt idx="3">
                  <c:v>Landwirtschaft</c:v>
                </c:pt>
              </c:strCache>
            </c:strRef>
          </c:cat>
          <c:val>
            <c:numRef>
              <c:f>Auswertung!$E$35:$E$38</c:f>
              <c:numCache>
                <c:formatCode>General</c:formatCode>
                <c:ptCount val="4"/>
                <c:pt idx="0">
                  <c:v>200</c:v>
                </c:pt>
                <c:pt idx="1">
                  <c:v>56</c:v>
                </c:pt>
                <c:pt idx="2">
                  <c:v>27</c:v>
                </c:pt>
                <c:pt idx="3">
                  <c:v>214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212-45B3-BB3F-57448DC919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67441760"/>
        <c:axId val="468083632"/>
      </c:barChart>
      <c:catAx>
        <c:axId val="4674417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68083632"/>
        <c:crosses val="autoZero"/>
        <c:auto val="1"/>
        <c:lblAlgn val="ctr"/>
        <c:lblOffset val="100"/>
        <c:noMultiLvlLbl val="0"/>
      </c:catAx>
      <c:valAx>
        <c:axId val="4680836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e-DE"/>
                  <a:t>Emissionsfaktor</a:t>
                </a:r>
                <a:r>
                  <a:rPr lang="de-DE" baseline="0"/>
                  <a:t> [kg CO</a:t>
                </a:r>
                <a:r>
                  <a:rPr lang="de-DE" baseline="-25000"/>
                  <a:t>2</a:t>
                </a:r>
                <a:r>
                  <a:rPr lang="de-DE" baseline="0"/>
                  <a:t>e/t TR]</a:t>
                </a:r>
                <a:endParaRPr lang="de-D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674417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4434339457567806"/>
          <c:y val="0.2473211094502816"/>
          <c:w val="0.33308333333333334"/>
          <c:h val="7.79238911841948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762000</xdr:colOff>
      <xdr:row>15</xdr:row>
      <xdr:rowOff>11974</xdr:rowOff>
    </xdr:from>
    <xdr:to>
      <xdr:col>21</xdr:col>
      <xdr:colOff>5443</xdr:colOff>
      <xdr:row>30</xdr:row>
      <xdr:rowOff>11974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9650ED45-A894-4B8A-9A37-0E51B1053A3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696687</xdr:colOff>
      <xdr:row>14</xdr:row>
      <xdr:rowOff>185056</xdr:rowOff>
    </xdr:from>
    <xdr:to>
      <xdr:col>13</xdr:col>
      <xdr:colOff>734786</xdr:colOff>
      <xdr:row>29</xdr:row>
      <xdr:rowOff>181706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A28F9584-8C33-403E-B0E1-F12DB31B06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304799</xdr:colOff>
      <xdr:row>15</xdr:row>
      <xdr:rowOff>136072</xdr:rowOff>
    </xdr:from>
    <xdr:to>
      <xdr:col>6</xdr:col>
      <xdr:colOff>304799</xdr:colOff>
      <xdr:row>30</xdr:row>
      <xdr:rowOff>103415</xdr:rowOff>
    </xdr:to>
    <xdr:graphicFrame macro="">
      <xdr:nvGraphicFramePr>
        <xdr:cNvPr id="6" name="Diagramm 5">
          <a:extLst>
            <a:ext uri="{FF2B5EF4-FFF2-40B4-BE49-F238E27FC236}">
              <a16:creationId xmlns:a16="http://schemas.microsoft.com/office/drawing/2014/main" id="{FBAC53C8-918A-4A7F-AA20-C619F916109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76200</xdr:colOff>
      <xdr:row>41</xdr:row>
      <xdr:rowOff>38099</xdr:rowOff>
    </xdr:from>
    <xdr:to>
      <xdr:col>8</xdr:col>
      <xdr:colOff>381000</xdr:colOff>
      <xdr:row>56</xdr:row>
      <xdr:rowOff>5442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6CD1DBCC-D3B6-4D9B-A0A6-33A8100D141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umweltbundesamt.de/publikationen/emissionsbilanz-erneuerbarer-energietrager-2024" TargetMode="External"/><Relationship Id="rId18" Type="http://schemas.openxmlformats.org/officeDocument/2006/relationships/hyperlink" Target="https://www.umweltbundesamt.de/themen/wirtschaft-konsum/wirtschaft-umwelt/umwelt-energiemanagement/emissionsfaktoren-zur-treibhausgasbilanzierung-von" TargetMode="External"/><Relationship Id="rId26" Type="http://schemas.openxmlformats.org/officeDocument/2006/relationships/hyperlink" Target="https://www.umweltbundesamt.de/themen/wirtschaft-konsum/wirtschaft-umwelt/umwelt-energiemanagement/emissionsfaktoren-zur-treibhausgasbilanzierung-von" TargetMode="External"/><Relationship Id="rId3" Type="http://schemas.openxmlformats.org/officeDocument/2006/relationships/hyperlink" Target="https://www.umweltbundesamt.de/themen/wirtschaft-konsum/wirtschaft-umwelt/umwelt-energiemanagement/emissionsfaktoren-zur-treibhausgasbilanzierung-von" TargetMode="External"/><Relationship Id="rId21" Type="http://schemas.openxmlformats.org/officeDocument/2006/relationships/hyperlink" Target="https://www.climatiq.io/data/emission-factor/083d29e7-5362-4134-b711-8eaabdfbd40f" TargetMode="External"/><Relationship Id="rId34" Type="http://schemas.openxmlformats.org/officeDocument/2006/relationships/comments" Target="../comments1.xml"/><Relationship Id="rId7" Type="http://schemas.openxmlformats.org/officeDocument/2006/relationships/hyperlink" Target="https://www.umweltbundesamt.de/themen/wirtschaft-konsum/wirtschaft-umwelt/umwelt-energiemanagement/emissionsfaktoren-zur-treibhausgasbilanzierung-von" TargetMode="External"/><Relationship Id="rId12" Type="http://schemas.openxmlformats.org/officeDocument/2006/relationships/hyperlink" Target="https://www.umweltbundesamt.de/themen/wirtschaft-konsum/wirtschaft-umwelt/umwelt-energiemanagement/emissionsfaktoren-zur-treibhausgasbilanzierung-von" TargetMode="External"/><Relationship Id="rId17" Type="http://schemas.openxmlformats.org/officeDocument/2006/relationships/hyperlink" Target="https://www.umweltbundesamt.de/themen/wirtschaft-konsum/wirtschaft-umwelt/umwelt-energiemanagement/emissionsfaktoren-zur-treibhausgasbilanzierung-von" TargetMode="External"/><Relationship Id="rId25" Type="http://schemas.openxmlformats.org/officeDocument/2006/relationships/hyperlink" Target="https://www.umweltbundesamt.de/themen/wirtschaft-konsum/wirtschaft-umwelt/umwelt-energiemanagement/emissionsfaktoren-zur-treibhausgasbilanzierung-von" TargetMode="External"/><Relationship Id="rId33" Type="http://schemas.openxmlformats.org/officeDocument/2006/relationships/vmlDrawing" Target="../drawings/vmlDrawing1.vml"/><Relationship Id="rId2" Type="http://schemas.openxmlformats.org/officeDocument/2006/relationships/hyperlink" Target="https://www.umweltbundesamt.de/publikationen/entwicklung-der-spezifischen-treibhausgas-0" TargetMode="External"/><Relationship Id="rId16" Type="http://schemas.openxmlformats.org/officeDocument/2006/relationships/hyperlink" Target="https://www.umweltbundesamt.de/publikationen/emissionsbilanz-erneuerbarer-energietrager-2024" TargetMode="External"/><Relationship Id="rId20" Type="http://schemas.openxmlformats.org/officeDocument/2006/relationships/hyperlink" Target="https://www.climatiq.io/data/emission-factor/33223701-4ad3-4263-803b-e08dbc264a23" TargetMode="External"/><Relationship Id="rId29" Type="http://schemas.openxmlformats.org/officeDocument/2006/relationships/hyperlink" Target="https://www.umweltbundesamt.de/themen/wirtschaft-konsum/wirtschaft-umwelt/umwelt-energiemanagement/emissionsfaktoren-zur-treibhausgasbilanzierung-von" TargetMode="External"/><Relationship Id="rId1" Type="http://schemas.openxmlformats.org/officeDocument/2006/relationships/hyperlink" Target="https://www.umweltbundesamt.de/themen/wirtschaft-konsum/wirtschaft-umwelt/umwelt-energiemanagement/emissionsfaktoren-zur-treibhausgasbilanzierung-von" TargetMode="External"/><Relationship Id="rId6" Type="http://schemas.openxmlformats.org/officeDocument/2006/relationships/hyperlink" Target="https://www.umweltbundesamt.de/themen/wirtschaft-konsum/wirtschaft-umwelt/umwelt-energiemanagement/emissionsfaktoren-zur-treibhausgasbilanzierung-von" TargetMode="External"/><Relationship Id="rId11" Type="http://schemas.openxmlformats.org/officeDocument/2006/relationships/hyperlink" Target="https://www.umweltbundesamt.de/themen/wirtschaft-konsum/wirtschaft-umwelt/umwelt-energiemanagement/emissionsfaktoren-zur-treibhausgasbilanzierung-von" TargetMode="External"/><Relationship Id="rId24" Type="http://schemas.openxmlformats.org/officeDocument/2006/relationships/hyperlink" Target="https://www.umweltbundesamt.de/themen/wirtschaft-konsum/wirtschaft-umwelt/umwelt-energiemanagement/emissionsfaktoren-zur-treibhausgasbilanzierung-von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https://www.umweltbundesamt.de/themen/wirtschaft-konsum/wirtschaft-umwelt/umwelt-energiemanagement/emissionsfaktoren-zur-treibhausgasbilanzierung-von" TargetMode="External"/><Relationship Id="rId15" Type="http://schemas.openxmlformats.org/officeDocument/2006/relationships/hyperlink" Target="https://www.umweltbundesamt.de/publikationen/emissionsbilanz-erneuerbarer-energietrager-2024" TargetMode="External"/><Relationship Id="rId23" Type="http://schemas.openxmlformats.org/officeDocument/2006/relationships/hyperlink" Target="https://www.umweltbundesamt.de/themen/wirtschaft-konsum/wirtschaft-umwelt/umwelt-energiemanagement/emissionsfaktoren-zur-treibhausgasbilanzierung-von" TargetMode="External"/><Relationship Id="rId28" Type="http://schemas.openxmlformats.org/officeDocument/2006/relationships/hyperlink" Target="https://www.umweltbundesamt.de/themen/wirtschaft-konsum/wirtschaft-umwelt/umwelt-energiemanagement/emissionsfaktoren-zur-treibhausgasbilanzierung-von" TargetMode="External"/><Relationship Id="rId10" Type="http://schemas.openxmlformats.org/officeDocument/2006/relationships/hyperlink" Target="https://www.umweltbundesamt.de/themen/wirtschaft-konsum/wirtschaft-umwelt/umwelt-energiemanagement/emissionsfaktoren-zur-treibhausgasbilanzierung-von" TargetMode="External"/><Relationship Id="rId19" Type="http://schemas.openxmlformats.org/officeDocument/2006/relationships/hyperlink" Target="https://www.climatiq.io/data/emission-factor/6ed5b243-2327-4cf5-9804-0c36b599904f" TargetMode="External"/><Relationship Id="rId31" Type="http://schemas.openxmlformats.org/officeDocument/2006/relationships/hyperlink" Target="https://www.gov.uk/government/publications/greenhouse-gas-reporting-conversion-factors-2025" TargetMode="External"/><Relationship Id="rId4" Type="http://schemas.openxmlformats.org/officeDocument/2006/relationships/hyperlink" Target="https://www.umweltbundesamt.de/themen/wirtschaft-konsum/wirtschaft-umwelt/umwelt-energiemanagement/emissionsfaktoren-zur-treibhausgasbilanzierung-von" TargetMode="External"/><Relationship Id="rId9" Type="http://schemas.openxmlformats.org/officeDocument/2006/relationships/hyperlink" Target="https://www.umweltbundesamt.de/themen/wirtschaft-konsum/wirtschaft-umwelt/umwelt-energiemanagement/emissionsfaktoren-zur-treibhausgasbilanzierung-von" TargetMode="External"/><Relationship Id="rId14" Type="http://schemas.openxmlformats.org/officeDocument/2006/relationships/hyperlink" Target="https://www.umweltbundesamt.de/publikationen/emissionsbilanz-erneuerbarer-energietrager-2024" TargetMode="External"/><Relationship Id="rId22" Type="http://schemas.openxmlformats.org/officeDocument/2006/relationships/hyperlink" Target="https://www.climatiq.io/data/emission-factor/9e2017d1-ec87-43a0-a3d9-e5513dbf8ac2" TargetMode="External"/><Relationship Id="rId27" Type="http://schemas.openxmlformats.org/officeDocument/2006/relationships/hyperlink" Target="https://www.umweltbundesamt.de/themen/wirtschaft-konsum/wirtschaft-umwelt/umwelt-energiemanagement/emissionsfaktoren-zur-treibhausgasbilanzierung-von" TargetMode="External"/><Relationship Id="rId30" Type="http://schemas.openxmlformats.org/officeDocument/2006/relationships/hyperlink" Target="https://www.umweltbundesamt.de/themen/wirtschaft-konsum/wirtschaft-umwelt/umwelt-energiemanagement/emissionsfaktoren-zur-treibhausgasbilanzierung-von" TargetMode="External"/><Relationship Id="rId8" Type="http://schemas.openxmlformats.org/officeDocument/2006/relationships/hyperlink" Target="https://www.umweltbundesamt.de/publikationen/emissionsbilanz-erneuerbarer-energietrager-2024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7"/>
  <sheetViews>
    <sheetView tabSelected="1" topLeftCell="B159" zoomScale="85" zoomScaleNormal="85" workbookViewId="0">
      <selection activeCell="C164" sqref="C164"/>
    </sheetView>
  </sheetViews>
  <sheetFormatPr baseColWidth="10" defaultRowHeight="14.5" x14ac:dyDescent="0.35"/>
  <cols>
    <col min="1" max="1" width="49.26953125" style="11" customWidth="1"/>
    <col min="2" max="2" width="31.453125" style="11" customWidth="1"/>
    <col min="3" max="3" width="10.90625" style="11"/>
    <col min="4" max="4" width="12.26953125" style="11" customWidth="1"/>
    <col min="5" max="5" width="15.81640625" style="11" customWidth="1"/>
    <col min="6" max="6" width="24.26953125" style="11" customWidth="1"/>
    <col min="7" max="7" width="31.81640625" style="11" bestFit="1" customWidth="1"/>
    <col min="8" max="8" width="21.7265625" style="11" bestFit="1" customWidth="1"/>
    <col min="9" max="9" width="13.26953125" style="11" customWidth="1"/>
    <col min="10" max="10" width="14.90625" style="11" customWidth="1"/>
    <col min="11" max="11" width="13.81640625" style="11" customWidth="1"/>
    <col min="12" max="16384" width="10.90625" style="11"/>
  </cols>
  <sheetData>
    <row r="1" spans="1:7" ht="15" thickBot="1" x14ac:dyDescent="0.4"/>
    <row r="2" spans="1:7" ht="24" customHeight="1" thickBot="1" x14ac:dyDescent="0.4">
      <c r="A2" s="12" t="s">
        <v>86</v>
      </c>
      <c r="B2" s="13" t="s">
        <v>120</v>
      </c>
      <c r="C2" s="13" t="s">
        <v>2</v>
      </c>
      <c r="D2" s="14" t="s">
        <v>3</v>
      </c>
      <c r="E2" s="14" t="s">
        <v>119</v>
      </c>
      <c r="F2" s="13" t="s">
        <v>4</v>
      </c>
      <c r="G2" s="15" t="s">
        <v>5</v>
      </c>
    </row>
    <row r="3" spans="1:7" ht="24" customHeight="1" thickBot="1" x14ac:dyDescent="0.4">
      <c r="A3" s="16" t="s">
        <v>6</v>
      </c>
      <c r="B3" s="12"/>
      <c r="C3" s="13"/>
      <c r="D3" s="17"/>
      <c r="E3" s="13"/>
      <c r="F3" s="13"/>
      <c r="G3" s="18"/>
    </row>
    <row r="4" spans="1:7" x14ac:dyDescent="0.35">
      <c r="A4" s="19" t="s">
        <v>0</v>
      </c>
      <c r="B4" s="20" t="s">
        <v>148</v>
      </c>
      <c r="C4" s="21">
        <v>3944</v>
      </c>
      <c r="D4" s="20" t="s">
        <v>117</v>
      </c>
      <c r="E4" s="21" t="s">
        <v>147</v>
      </c>
      <c r="F4" s="7">
        <v>45406</v>
      </c>
      <c r="G4" s="22" t="s">
        <v>83</v>
      </c>
    </row>
    <row r="5" spans="1:7" x14ac:dyDescent="0.35">
      <c r="A5" s="23" t="s">
        <v>151</v>
      </c>
      <c r="B5" s="24" t="s">
        <v>149</v>
      </c>
      <c r="C5" s="11">
        <v>127</v>
      </c>
      <c r="D5" s="24" t="s">
        <v>117</v>
      </c>
      <c r="E5" s="11" t="s">
        <v>150</v>
      </c>
      <c r="F5" s="5">
        <v>45406</v>
      </c>
      <c r="G5" s="25"/>
    </row>
    <row r="6" spans="1:7" x14ac:dyDescent="0.35">
      <c r="A6" s="23" t="s">
        <v>158</v>
      </c>
      <c r="B6" s="24" t="s">
        <v>159</v>
      </c>
      <c r="C6" s="3">
        <f>0.313*1000*0.45</f>
        <v>140.85</v>
      </c>
      <c r="D6" s="24" t="s">
        <v>117</v>
      </c>
      <c r="E6" s="11" t="s">
        <v>160</v>
      </c>
      <c r="F6" s="5">
        <v>45406</v>
      </c>
      <c r="G6" s="25"/>
    </row>
    <row r="7" spans="1:7" x14ac:dyDescent="0.35">
      <c r="A7" s="23" t="s">
        <v>152</v>
      </c>
      <c r="B7" s="24" t="s">
        <v>153</v>
      </c>
      <c r="C7" s="3">
        <f>0.849*0.4*1000</f>
        <v>339.6</v>
      </c>
      <c r="D7" s="24" t="s">
        <v>117</v>
      </c>
      <c r="E7" s="11" t="s">
        <v>154</v>
      </c>
      <c r="F7" s="5">
        <v>45406</v>
      </c>
      <c r="G7" s="25"/>
    </row>
    <row r="8" spans="1:7" x14ac:dyDescent="0.35">
      <c r="A8" s="23" t="s">
        <v>156</v>
      </c>
      <c r="B8" s="24" t="s">
        <v>157</v>
      </c>
      <c r="C8" s="3">
        <f>0.223*1000*0.3</f>
        <v>66.899999999999991</v>
      </c>
      <c r="D8" s="24" t="s">
        <v>117</v>
      </c>
      <c r="E8" s="11" t="s">
        <v>155</v>
      </c>
      <c r="F8" s="5">
        <v>45406</v>
      </c>
      <c r="G8" s="25"/>
    </row>
    <row r="9" spans="1:7" x14ac:dyDescent="0.35">
      <c r="A9" s="23" t="s">
        <v>162</v>
      </c>
      <c r="B9" s="24" t="s">
        <v>163</v>
      </c>
      <c r="C9" s="3">
        <f>1.76*1000*0.33</f>
        <v>580.80000000000007</v>
      </c>
      <c r="D9" s="24" t="s">
        <v>117</v>
      </c>
      <c r="E9" s="11" t="s">
        <v>161</v>
      </c>
      <c r="F9" s="5">
        <v>45406</v>
      </c>
      <c r="G9" s="25"/>
    </row>
    <row r="10" spans="1:7" x14ac:dyDescent="0.35">
      <c r="A10" s="23" t="s">
        <v>165</v>
      </c>
      <c r="B10" s="24" t="s">
        <v>164</v>
      </c>
      <c r="C10" s="11">
        <v>14000</v>
      </c>
      <c r="D10" s="24" t="s">
        <v>167</v>
      </c>
      <c r="E10" s="11" t="s">
        <v>169</v>
      </c>
      <c r="F10" s="5">
        <v>45406</v>
      </c>
      <c r="G10" s="25" t="s">
        <v>168</v>
      </c>
    </row>
    <row r="11" spans="1:7" x14ac:dyDescent="0.35">
      <c r="A11" s="23" t="s">
        <v>166</v>
      </c>
      <c r="B11" s="24" t="s">
        <v>164</v>
      </c>
      <c r="C11" s="11">
        <v>2400</v>
      </c>
      <c r="D11" s="24" t="s">
        <v>167</v>
      </c>
      <c r="E11" s="11" t="s">
        <v>169</v>
      </c>
      <c r="F11" s="5">
        <v>45406</v>
      </c>
      <c r="G11" s="25" t="s">
        <v>168</v>
      </c>
    </row>
    <row r="12" spans="1:7" x14ac:dyDescent="0.35">
      <c r="A12" s="23" t="s">
        <v>1</v>
      </c>
      <c r="B12" s="24" t="s">
        <v>172</v>
      </c>
      <c r="C12" s="11">
        <v>6639</v>
      </c>
      <c r="D12" s="24" t="s">
        <v>117</v>
      </c>
      <c r="E12" s="11" t="s">
        <v>171</v>
      </c>
      <c r="F12" s="5">
        <v>45406</v>
      </c>
      <c r="G12" s="25" t="s">
        <v>350</v>
      </c>
    </row>
    <row r="13" spans="1:7" x14ac:dyDescent="0.35">
      <c r="A13" s="23" t="s">
        <v>348</v>
      </c>
      <c r="B13" s="24" t="s">
        <v>172</v>
      </c>
      <c r="C13" s="11">
        <v>12800</v>
      </c>
      <c r="D13" s="24" t="s">
        <v>347</v>
      </c>
      <c r="F13" s="5">
        <v>45420</v>
      </c>
      <c r="G13" s="25" t="s">
        <v>349</v>
      </c>
    </row>
    <row r="14" spans="1:7" ht="15" thickBot="1" x14ac:dyDescent="0.4">
      <c r="A14" s="26" t="s">
        <v>170</v>
      </c>
      <c r="B14" s="27" t="s">
        <v>172</v>
      </c>
      <c r="C14" s="28">
        <v>33758</v>
      </c>
      <c r="D14" s="27" t="s">
        <v>117</v>
      </c>
      <c r="E14" s="28" t="s">
        <v>173</v>
      </c>
      <c r="F14" s="9">
        <v>45406</v>
      </c>
      <c r="G14" s="29" t="s">
        <v>84</v>
      </c>
    </row>
    <row r="15" spans="1:7" ht="15" thickBot="1" x14ac:dyDescent="0.4">
      <c r="A15" s="24"/>
      <c r="B15" s="24"/>
      <c r="C15" s="24"/>
      <c r="F15" s="24"/>
    </row>
    <row r="16" spans="1:7" ht="19" thickBot="1" x14ac:dyDescent="0.4">
      <c r="A16" s="30" t="s">
        <v>7</v>
      </c>
      <c r="B16" s="13" t="s">
        <v>120</v>
      </c>
      <c r="C16" s="13" t="s">
        <v>2</v>
      </c>
      <c r="D16" s="14" t="s">
        <v>3</v>
      </c>
      <c r="E16" s="14" t="s">
        <v>119</v>
      </c>
      <c r="F16" s="13" t="s">
        <v>4</v>
      </c>
      <c r="G16" s="15" t="s">
        <v>5</v>
      </c>
    </row>
    <row r="17" spans="1:7" x14ac:dyDescent="0.35">
      <c r="A17" s="31" t="s">
        <v>8</v>
      </c>
      <c r="B17" s="20"/>
      <c r="C17" s="20"/>
      <c r="D17" s="20"/>
      <c r="E17" s="20"/>
      <c r="F17" s="20"/>
      <c r="G17" s="32"/>
    </row>
    <row r="18" spans="1:7" x14ac:dyDescent="0.35">
      <c r="A18" s="33" t="s">
        <v>9</v>
      </c>
      <c r="B18" s="24" t="s">
        <v>174</v>
      </c>
      <c r="C18" s="34">
        <v>3.4780000000000002</v>
      </c>
      <c r="D18" s="24" t="s">
        <v>117</v>
      </c>
      <c r="E18" s="24" t="s">
        <v>175</v>
      </c>
      <c r="F18" s="5">
        <v>45406</v>
      </c>
      <c r="G18" s="35" t="s">
        <v>29</v>
      </c>
    </row>
    <row r="19" spans="1:7" x14ac:dyDescent="0.35">
      <c r="A19" s="33" t="s">
        <v>9</v>
      </c>
      <c r="B19" s="24" t="s">
        <v>174</v>
      </c>
      <c r="C19" s="34">
        <f>1.0408*0.83</f>
        <v>0.86386399999999997</v>
      </c>
      <c r="D19" s="24" t="s">
        <v>117</v>
      </c>
      <c r="E19" s="24" t="s">
        <v>351</v>
      </c>
      <c r="F19" s="5">
        <v>45420</v>
      </c>
      <c r="G19" s="35" t="s">
        <v>352</v>
      </c>
    </row>
    <row r="20" spans="1:7" x14ac:dyDescent="0.35">
      <c r="A20" s="33" t="s">
        <v>10</v>
      </c>
      <c r="B20" s="24" t="s">
        <v>174</v>
      </c>
      <c r="C20" s="34">
        <v>2.8</v>
      </c>
      <c r="D20" s="24" t="s">
        <v>117</v>
      </c>
      <c r="E20" s="24" t="s">
        <v>176</v>
      </c>
      <c r="F20" s="5">
        <v>45406</v>
      </c>
      <c r="G20" s="35" t="s">
        <v>30</v>
      </c>
    </row>
    <row r="21" spans="1:7" x14ac:dyDescent="0.35">
      <c r="A21" s="33" t="s">
        <v>10</v>
      </c>
      <c r="B21" s="24" t="s">
        <v>174</v>
      </c>
      <c r="C21" s="34">
        <f>1.0704*0.75</f>
        <v>0.80279999999999996</v>
      </c>
      <c r="D21" s="24" t="s">
        <v>117</v>
      </c>
      <c r="E21" s="24" t="s">
        <v>353</v>
      </c>
      <c r="F21" s="5">
        <v>45420</v>
      </c>
      <c r="G21" s="35" t="s">
        <v>354</v>
      </c>
    </row>
    <row r="22" spans="1:7" x14ac:dyDescent="0.35">
      <c r="A22" s="33"/>
      <c r="B22" s="24"/>
      <c r="C22" s="34"/>
      <c r="D22" s="24"/>
      <c r="E22" s="24"/>
      <c r="F22" s="5"/>
      <c r="G22" s="35"/>
    </row>
    <row r="23" spans="1:7" x14ac:dyDescent="0.35">
      <c r="A23" s="36" t="s">
        <v>11</v>
      </c>
      <c r="B23" s="24"/>
      <c r="C23" s="24"/>
      <c r="D23" s="24"/>
      <c r="E23" s="24"/>
      <c r="F23" s="24"/>
      <c r="G23" s="35"/>
    </row>
    <row r="24" spans="1:7" x14ac:dyDescent="0.35">
      <c r="A24" s="33" t="s">
        <v>12</v>
      </c>
      <c r="B24" s="24" t="s">
        <v>257</v>
      </c>
      <c r="C24" s="37">
        <v>101.8</v>
      </c>
      <c r="D24" s="24" t="s">
        <v>118</v>
      </c>
      <c r="E24" s="24" t="s">
        <v>258</v>
      </c>
      <c r="F24" s="5">
        <v>45407</v>
      </c>
      <c r="G24" s="35" t="s">
        <v>259</v>
      </c>
    </row>
    <row r="25" spans="1:7" x14ac:dyDescent="0.35">
      <c r="A25" s="33" t="s">
        <v>13</v>
      </c>
      <c r="B25" s="24" t="s">
        <v>262</v>
      </c>
      <c r="C25" s="37">
        <v>258.39999999999998</v>
      </c>
      <c r="D25" s="24" t="s">
        <v>118</v>
      </c>
      <c r="E25" s="24" t="s">
        <v>260</v>
      </c>
      <c r="F25" s="5">
        <v>45407</v>
      </c>
      <c r="G25" s="35" t="s">
        <v>261</v>
      </c>
    </row>
    <row r="26" spans="1:7" x14ac:dyDescent="0.35">
      <c r="A26" s="33" t="s">
        <v>14</v>
      </c>
      <c r="B26" s="24" t="s">
        <v>257</v>
      </c>
      <c r="C26" s="24">
        <v>77</v>
      </c>
      <c r="D26" s="24" t="s">
        <v>118</v>
      </c>
      <c r="E26" s="11" t="s">
        <v>263</v>
      </c>
      <c r="F26" s="5">
        <v>45407</v>
      </c>
      <c r="G26" s="35"/>
    </row>
    <row r="27" spans="1:7" x14ac:dyDescent="0.35">
      <c r="A27" s="33" t="s">
        <v>15</v>
      </c>
      <c r="B27" s="24" t="s">
        <v>257</v>
      </c>
      <c r="C27" s="37">
        <v>108.5</v>
      </c>
      <c r="D27" s="24" t="s">
        <v>118</v>
      </c>
      <c r="E27" s="11" t="s">
        <v>264</v>
      </c>
      <c r="F27" s="5">
        <v>45407</v>
      </c>
      <c r="G27" s="35"/>
    </row>
    <row r="28" spans="1:7" x14ac:dyDescent="0.35">
      <c r="A28" s="33" t="s">
        <v>16</v>
      </c>
      <c r="B28" s="24" t="s">
        <v>257</v>
      </c>
      <c r="C28" s="37">
        <f>(C31+2.612)/2</f>
        <v>10.045999999999999</v>
      </c>
      <c r="D28" s="24" t="s">
        <v>118</v>
      </c>
      <c r="E28" s="24" t="s">
        <v>268</v>
      </c>
      <c r="F28" s="5">
        <v>45407</v>
      </c>
      <c r="G28" s="35" t="s">
        <v>265</v>
      </c>
    </row>
    <row r="29" spans="1:7" x14ac:dyDescent="0.35">
      <c r="A29" s="33" t="s">
        <v>17</v>
      </c>
      <c r="B29" s="24" t="s">
        <v>257</v>
      </c>
      <c r="C29" s="37">
        <v>80.760000000000005</v>
      </c>
      <c r="D29" s="24" t="s">
        <v>118</v>
      </c>
      <c r="E29" s="11" t="s">
        <v>271</v>
      </c>
      <c r="F29" s="5">
        <v>45407</v>
      </c>
      <c r="G29" s="35"/>
    </row>
    <row r="30" spans="1:7" x14ac:dyDescent="0.35">
      <c r="A30" s="33" t="s">
        <v>18</v>
      </c>
      <c r="B30" s="24" t="s">
        <v>257</v>
      </c>
      <c r="C30" s="37">
        <v>72.959999999999994</v>
      </c>
      <c r="D30" s="24" t="s">
        <v>118</v>
      </c>
      <c r="E30" s="11" t="s">
        <v>18</v>
      </c>
      <c r="F30" s="5">
        <v>45407</v>
      </c>
      <c r="G30" s="35"/>
    </row>
    <row r="31" spans="1:7" x14ac:dyDescent="0.35">
      <c r="A31" s="33" t="s">
        <v>19</v>
      </c>
      <c r="B31" s="24" t="s">
        <v>257</v>
      </c>
      <c r="C31" s="37">
        <f>(7.76+27.2)/2</f>
        <v>17.48</v>
      </c>
      <c r="D31" s="24" t="s">
        <v>118</v>
      </c>
      <c r="E31" s="24" t="s">
        <v>269</v>
      </c>
      <c r="F31" s="5">
        <v>45407</v>
      </c>
      <c r="G31" s="35" t="s">
        <v>266</v>
      </c>
    </row>
    <row r="32" spans="1:7" x14ac:dyDescent="0.35">
      <c r="A32" s="33" t="s">
        <v>20</v>
      </c>
      <c r="B32" s="24" t="s">
        <v>257</v>
      </c>
      <c r="C32" s="37">
        <f>(2.612+32.77)/2</f>
        <v>17.691000000000003</v>
      </c>
      <c r="D32" s="24" t="s">
        <v>118</v>
      </c>
      <c r="E32" s="24" t="s">
        <v>270</v>
      </c>
      <c r="F32" s="5">
        <v>45407</v>
      </c>
      <c r="G32" s="35" t="s">
        <v>267</v>
      </c>
    </row>
    <row r="33" spans="1:7" x14ac:dyDescent="0.35">
      <c r="A33" s="36" t="s">
        <v>143</v>
      </c>
      <c r="B33" s="24"/>
      <c r="C33" s="24"/>
      <c r="D33" s="24"/>
      <c r="E33" s="24"/>
      <c r="F33" s="24"/>
      <c r="G33" s="35"/>
    </row>
    <row r="34" spans="1:7" x14ac:dyDescent="0.35">
      <c r="A34" s="33" t="s">
        <v>22</v>
      </c>
      <c r="B34" s="24" t="s">
        <v>257</v>
      </c>
      <c r="C34" s="37">
        <v>609.4</v>
      </c>
      <c r="D34" s="24" t="s">
        <v>118</v>
      </c>
      <c r="E34" s="11" t="s">
        <v>272</v>
      </c>
      <c r="F34" s="5">
        <v>45407</v>
      </c>
      <c r="G34" s="35" t="s">
        <v>145</v>
      </c>
    </row>
    <row r="35" spans="1:7" x14ac:dyDescent="0.35">
      <c r="A35" s="33" t="s">
        <v>23</v>
      </c>
      <c r="B35" s="24" t="s">
        <v>262</v>
      </c>
      <c r="C35" s="24">
        <v>109</v>
      </c>
      <c r="D35" s="24" t="s">
        <v>313</v>
      </c>
      <c r="E35" s="24" t="s">
        <v>278</v>
      </c>
      <c r="F35" s="5">
        <v>45407</v>
      </c>
      <c r="G35" s="35" t="s">
        <v>279</v>
      </c>
    </row>
    <row r="36" spans="1:7" x14ac:dyDescent="0.35">
      <c r="A36" s="33" t="s">
        <v>24</v>
      </c>
      <c r="B36" s="24" t="s">
        <v>262</v>
      </c>
      <c r="C36" s="37">
        <v>258.39999999999998</v>
      </c>
      <c r="D36" s="24" t="s">
        <v>118</v>
      </c>
      <c r="E36" s="24" t="s">
        <v>260</v>
      </c>
      <c r="F36" s="5">
        <v>45407</v>
      </c>
      <c r="G36" s="35" t="s">
        <v>261</v>
      </c>
    </row>
    <row r="37" spans="1:7" x14ac:dyDescent="0.35">
      <c r="A37" s="33" t="s">
        <v>25</v>
      </c>
      <c r="B37" s="24" t="s">
        <v>262</v>
      </c>
      <c r="C37" s="37">
        <v>326.39999999999998</v>
      </c>
      <c r="D37" s="24" t="s">
        <v>118</v>
      </c>
      <c r="E37" s="24" t="s">
        <v>274</v>
      </c>
      <c r="F37" s="5">
        <v>45407</v>
      </c>
      <c r="G37" s="35" t="s">
        <v>273</v>
      </c>
    </row>
    <row r="38" spans="1:7" x14ac:dyDescent="0.35">
      <c r="A38" s="33" t="s">
        <v>26</v>
      </c>
      <c r="B38" s="24" t="s">
        <v>262</v>
      </c>
      <c r="C38" s="37">
        <v>258.39999999999998</v>
      </c>
      <c r="D38" s="24" t="s">
        <v>118</v>
      </c>
      <c r="E38" s="24" t="s">
        <v>260</v>
      </c>
      <c r="F38" s="5">
        <v>45407</v>
      </c>
      <c r="G38" s="35" t="s">
        <v>261</v>
      </c>
    </row>
    <row r="39" spans="1:7" x14ac:dyDescent="0.35">
      <c r="A39" s="33" t="s">
        <v>27</v>
      </c>
      <c r="B39" s="24" t="s">
        <v>262</v>
      </c>
      <c r="C39" s="37">
        <v>531.1</v>
      </c>
      <c r="D39" s="24" t="s">
        <v>118</v>
      </c>
      <c r="E39" s="24" t="s">
        <v>144</v>
      </c>
      <c r="F39" s="5">
        <v>45407</v>
      </c>
      <c r="G39" s="35" t="s">
        <v>275</v>
      </c>
    </row>
    <row r="40" spans="1:7" x14ac:dyDescent="0.35">
      <c r="A40" s="33" t="s">
        <v>85</v>
      </c>
      <c r="B40" s="24" t="s">
        <v>262</v>
      </c>
      <c r="C40" s="37">
        <v>318.60000000000002</v>
      </c>
      <c r="D40" s="24" t="s">
        <v>118</v>
      </c>
      <c r="E40" s="11" t="s">
        <v>276</v>
      </c>
      <c r="F40" s="5">
        <v>45407</v>
      </c>
      <c r="G40" s="35" t="s">
        <v>277</v>
      </c>
    </row>
    <row r="41" spans="1:7" x14ac:dyDescent="0.35">
      <c r="A41" s="33"/>
      <c r="B41" s="24"/>
      <c r="C41" s="24"/>
      <c r="D41" s="24"/>
      <c r="E41" s="24"/>
      <c r="F41" s="24"/>
      <c r="G41" s="35"/>
    </row>
    <row r="42" spans="1:7" x14ac:dyDescent="0.35">
      <c r="A42" s="36" t="s">
        <v>21</v>
      </c>
      <c r="B42" s="38"/>
      <c r="C42" s="24"/>
      <c r="D42" s="24"/>
      <c r="E42" s="24"/>
      <c r="F42" s="24"/>
      <c r="G42" s="39" t="s">
        <v>28</v>
      </c>
    </row>
    <row r="43" spans="1:7" x14ac:dyDescent="0.35">
      <c r="A43" s="33" t="s">
        <v>178</v>
      </c>
      <c r="B43" s="24" t="s">
        <v>194</v>
      </c>
      <c r="C43" s="37">
        <f>0.124*G43</f>
        <v>30.727987897125562</v>
      </c>
      <c r="D43" s="24" t="s">
        <v>118</v>
      </c>
      <c r="E43" s="24" t="s">
        <v>177</v>
      </c>
      <c r="F43" s="5">
        <v>45406</v>
      </c>
      <c r="G43" s="40">
        <v>247.80635400907713</v>
      </c>
    </row>
    <row r="44" spans="1:7" x14ac:dyDescent="0.35">
      <c r="A44" s="33" t="s">
        <v>179</v>
      </c>
      <c r="B44" s="24" t="s">
        <v>194</v>
      </c>
      <c r="C44" s="37">
        <f t="shared" ref="C44:C58" si="0">0.124*G44</f>
        <v>38.034795763993941</v>
      </c>
      <c r="D44" s="24" t="s">
        <v>118</v>
      </c>
      <c r="E44" s="24" t="s">
        <v>177</v>
      </c>
      <c r="F44" s="5">
        <v>45406</v>
      </c>
      <c r="G44" s="40">
        <v>306.73222390317693</v>
      </c>
    </row>
    <row r="45" spans="1:7" x14ac:dyDescent="0.35">
      <c r="A45" s="33" t="s">
        <v>180</v>
      </c>
      <c r="B45" s="24" t="s">
        <v>194</v>
      </c>
      <c r="C45" s="37">
        <f t="shared" si="0"/>
        <v>54.421180030257183</v>
      </c>
      <c r="D45" s="24" t="s">
        <v>118</v>
      </c>
      <c r="E45" s="24" t="s">
        <v>177</v>
      </c>
      <c r="F45" s="5">
        <v>45406</v>
      </c>
      <c r="G45" s="40">
        <v>438.88048411497726</v>
      </c>
    </row>
    <row r="46" spans="1:7" x14ac:dyDescent="0.35">
      <c r="A46" s="33" t="s">
        <v>181</v>
      </c>
      <c r="B46" s="24" t="s">
        <v>194</v>
      </c>
      <c r="C46" s="37">
        <f t="shared" si="0"/>
        <v>73.959152798789702</v>
      </c>
      <c r="D46" s="24" t="s">
        <v>118</v>
      </c>
      <c r="E46" s="24" t="s">
        <v>177</v>
      </c>
      <c r="F46" s="5">
        <v>45406</v>
      </c>
      <c r="G46" s="40">
        <v>596.44478063540078</v>
      </c>
    </row>
    <row r="47" spans="1:7" x14ac:dyDescent="0.35">
      <c r="A47" s="33" t="s">
        <v>182</v>
      </c>
      <c r="B47" s="24" t="s">
        <v>194</v>
      </c>
      <c r="C47" s="37">
        <f t="shared" si="0"/>
        <v>106.18789712556732</v>
      </c>
      <c r="D47" s="24" t="s">
        <v>118</v>
      </c>
      <c r="E47" s="24" t="s">
        <v>177</v>
      </c>
      <c r="F47" s="5">
        <v>45406</v>
      </c>
      <c r="G47" s="40">
        <v>856.35400907715575</v>
      </c>
    </row>
    <row r="48" spans="1:7" x14ac:dyDescent="0.35">
      <c r="A48" s="33" t="s">
        <v>183</v>
      </c>
      <c r="B48" s="24" t="s">
        <v>194</v>
      </c>
      <c r="C48" s="37">
        <f t="shared" si="0"/>
        <v>137.65688350983356</v>
      </c>
      <c r="D48" s="24" t="s">
        <v>118</v>
      </c>
      <c r="E48" s="24" t="s">
        <v>177</v>
      </c>
      <c r="F48" s="5">
        <v>45406</v>
      </c>
      <c r="G48" s="40">
        <v>1110.1361573373674</v>
      </c>
    </row>
    <row r="49" spans="1:7" x14ac:dyDescent="0.35">
      <c r="A49" s="33" t="s">
        <v>184</v>
      </c>
      <c r="B49" s="24" t="s">
        <v>194</v>
      </c>
      <c r="C49" s="37">
        <f t="shared" si="0"/>
        <v>165.3270801815431</v>
      </c>
      <c r="D49" s="24" t="s">
        <v>118</v>
      </c>
      <c r="E49" s="24" t="s">
        <v>177</v>
      </c>
      <c r="F49" s="5">
        <v>45406</v>
      </c>
      <c r="G49" s="40">
        <v>1333.2829046898637</v>
      </c>
    </row>
    <row r="50" spans="1:7" x14ac:dyDescent="0.35">
      <c r="A50" s="33" t="s">
        <v>185</v>
      </c>
      <c r="B50" s="24" t="s">
        <v>194</v>
      </c>
      <c r="C50" s="37">
        <f t="shared" si="0"/>
        <v>208.28623298033281</v>
      </c>
      <c r="D50" s="24" t="s">
        <v>118</v>
      </c>
      <c r="E50" s="24" t="s">
        <v>177</v>
      </c>
      <c r="F50" s="5">
        <v>45406</v>
      </c>
      <c r="G50" s="40">
        <v>1679.7276853252647</v>
      </c>
    </row>
    <row r="51" spans="1:7" x14ac:dyDescent="0.35">
      <c r="A51" s="33" t="s">
        <v>186</v>
      </c>
      <c r="B51" s="24" t="s">
        <v>194</v>
      </c>
      <c r="C51" s="37">
        <f t="shared" si="0"/>
        <v>257.77367624810887</v>
      </c>
      <c r="D51" s="24" t="s">
        <v>118</v>
      </c>
      <c r="E51" s="24" t="s">
        <v>177</v>
      </c>
      <c r="F51" s="5">
        <v>45406</v>
      </c>
      <c r="G51" s="40">
        <v>2078.8199697428136</v>
      </c>
    </row>
    <row r="52" spans="1:7" x14ac:dyDescent="0.35">
      <c r="A52" s="33" t="s">
        <v>187</v>
      </c>
      <c r="B52" s="24" t="s">
        <v>194</v>
      </c>
      <c r="C52" s="37">
        <f t="shared" si="0"/>
        <v>282.11406959152794</v>
      </c>
      <c r="D52" s="24" t="s">
        <v>118</v>
      </c>
      <c r="E52" s="24" t="s">
        <v>177</v>
      </c>
      <c r="F52" s="5">
        <v>45406</v>
      </c>
      <c r="G52" s="40">
        <v>2275.1134644478061</v>
      </c>
    </row>
    <row r="53" spans="1:7" x14ac:dyDescent="0.35">
      <c r="A53" s="33" t="s">
        <v>188</v>
      </c>
      <c r="B53" s="24" t="s">
        <v>194</v>
      </c>
      <c r="C53" s="37">
        <f t="shared" si="0"/>
        <v>372.5252647503782</v>
      </c>
      <c r="D53" s="24" t="s">
        <v>118</v>
      </c>
      <c r="E53" s="24" t="s">
        <v>177</v>
      </c>
      <c r="F53" s="5">
        <v>45406</v>
      </c>
      <c r="G53" s="40">
        <v>3004.236006051437</v>
      </c>
    </row>
    <row r="54" spans="1:7" x14ac:dyDescent="0.35">
      <c r="A54" s="33" t="s">
        <v>189</v>
      </c>
      <c r="B54" s="24" t="s">
        <v>194</v>
      </c>
      <c r="C54" s="37">
        <f t="shared" si="0"/>
        <v>425.00484114977303</v>
      </c>
      <c r="D54" s="24" t="s">
        <v>118</v>
      </c>
      <c r="E54" s="24" t="s">
        <v>177</v>
      </c>
      <c r="F54" s="5">
        <v>45406</v>
      </c>
      <c r="G54" s="40">
        <v>3427.4583963691375</v>
      </c>
    </row>
    <row r="55" spans="1:7" x14ac:dyDescent="0.35">
      <c r="A55" s="33" t="s">
        <v>190</v>
      </c>
      <c r="B55" s="24" t="s">
        <v>194</v>
      </c>
      <c r="C55" s="37">
        <f t="shared" si="0"/>
        <v>469.05204236006045</v>
      </c>
      <c r="D55" s="24" t="s">
        <v>118</v>
      </c>
      <c r="E55" s="24" t="s">
        <v>177</v>
      </c>
      <c r="F55" s="5">
        <v>45406</v>
      </c>
      <c r="G55" s="40">
        <v>3782.6777609682294</v>
      </c>
    </row>
    <row r="56" spans="1:7" x14ac:dyDescent="0.35">
      <c r="A56" s="33" t="s">
        <v>191</v>
      </c>
      <c r="B56" s="24" t="s">
        <v>194</v>
      </c>
      <c r="C56" s="37" t="e">
        <f t="shared" si="0"/>
        <v>#VALUE!</v>
      </c>
      <c r="D56" s="24" t="s">
        <v>118</v>
      </c>
      <c r="E56" s="24" t="s">
        <v>177</v>
      </c>
      <c r="F56" s="5"/>
      <c r="G56" s="41" t="s">
        <v>356</v>
      </c>
    </row>
    <row r="57" spans="1:7" x14ac:dyDescent="0.35">
      <c r="A57" s="33" t="s">
        <v>193</v>
      </c>
      <c r="B57" s="24" t="s">
        <v>194</v>
      </c>
      <c r="C57" s="37" t="e">
        <f t="shared" si="0"/>
        <v>#VALUE!</v>
      </c>
      <c r="D57" s="24" t="s">
        <v>118</v>
      </c>
      <c r="E57" s="24" t="s">
        <v>177</v>
      </c>
      <c r="F57" s="5"/>
      <c r="G57" s="41" t="s">
        <v>356</v>
      </c>
    </row>
    <row r="58" spans="1:7" x14ac:dyDescent="0.35">
      <c r="A58" s="33" t="s">
        <v>192</v>
      </c>
      <c r="B58" s="24" t="s">
        <v>194</v>
      </c>
      <c r="C58" s="37" t="e">
        <f t="shared" si="0"/>
        <v>#VALUE!</v>
      </c>
      <c r="D58" s="24" t="s">
        <v>118</v>
      </c>
      <c r="E58" s="24" t="s">
        <v>177</v>
      </c>
      <c r="F58" s="5"/>
      <c r="G58" s="41" t="s">
        <v>356</v>
      </c>
    </row>
    <row r="59" spans="1:7" x14ac:dyDescent="0.35">
      <c r="A59" s="33" t="s">
        <v>195</v>
      </c>
      <c r="B59" s="24" t="s">
        <v>194</v>
      </c>
      <c r="C59" s="37">
        <f>0.1321*G59</f>
        <v>31.118546224417788</v>
      </c>
      <c r="D59" s="24" t="s">
        <v>118</v>
      </c>
      <c r="E59" s="24" t="s">
        <v>212</v>
      </c>
      <c r="F59" s="5">
        <v>45406</v>
      </c>
      <c r="G59" s="40">
        <v>235.56810162314753</v>
      </c>
    </row>
    <row r="60" spans="1:7" x14ac:dyDescent="0.35">
      <c r="A60" s="33" t="s">
        <v>196</v>
      </c>
      <c r="B60" s="24" t="s">
        <v>194</v>
      </c>
      <c r="C60" s="37">
        <f t="shared" ref="C60:C76" si="1">0.1321*G60</f>
        <v>42.650494001411438</v>
      </c>
      <c r="D60" s="24" t="s">
        <v>118</v>
      </c>
      <c r="E60" s="24" t="s">
        <v>212</v>
      </c>
      <c r="F60" s="5">
        <v>45406</v>
      </c>
      <c r="G60" s="40">
        <v>322.86520818630913</v>
      </c>
    </row>
    <row r="61" spans="1:7" x14ac:dyDescent="0.35">
      <c r="A61" s="33" t="s">
        <v>197</v>
      </c>
      <c r="B61" s="24" t="s">
        <v>194</v>
      </c>
      <c r="C61" s="37">
        <f t="shared" si="1"/>
        <v>55.217240649258997</v>
      </c>
      <c r="D61" s="24" t="s">
        <v>118</v>
      </c>
      <c r="E61" s="24" t="s">
        <v>212</v>
      </c>
      <c r="F61" s="5">
        <v>45406</v>
      </c>
      <c r="G61" s="40">
        <v>417.99576570218773</v>
      </c>
    </row>
    <row r="62" spans="1:7" x14ac:dyDescent="0.35">
      <c r="A62" s="33" t="s">
        <v>198</v>
      </c>
      <c r="B62" s="24" t="s">
        <v>194</v>
      </c>
      <c r="C62" s="37">
        <f t="shared" si="1"/>
        <v>73.629202540578689</v>
      </c>
      <c r="D62" s="24" t="s">
        <v>118</v>
      </c>
      <c r="E62" s="24" t="s">
        <v>212</v>
      </c>
      <c r="F62" s="5">
        <v>45406</v>
      </c>
      <c r="G62" s="40">
        <v>557.37473535638674</v>
      </c>
    </row>
    <row r="63" spans="1:7" x14ac:dyDescent="0.35">
      <c r="A63" s="33" t="s">
        <v>199</v>
      </c>
      <c r="B63" s="24" t="s">
        <v>194</v>
      </c>
      <c r="C63" s="37">
        <f t="shared" si="1"/>
        <v>90.913140437544115</v>
      </c>
      <c r="D63" s="24" t="s">
        <v>118</v>
      </c>
      <c r="E63" s="24" t="s">
        <v>212</v>
      </c>
      <c r="F63" s="5">
        <v>45406</v>
      </c>
      <c r="G63" s="40">
        <v>688.21453775582222</v>
      </c>
    </row>
    <row r="64" spans="1:7" x14ac:dyDescent="0.35">
      <c r="A64" s="33" t="s">
        <v>200</v>
      </c>
      <c r="B64" s="24" t="s">
        <v>194</v>
      </c>
      <c r="C64" s="37">
        <f t="shared" si="1"/>
        <v>115.94408609738885</v>
      </c>
      <c r="D64" s="24" t="s">
        <v>118</v>
      </c>
      <c r="E64" s="24" t="s">
        <v>212</v>
      </c>
      <c r="F64" s="5">
        <v>45406</v>
      </c>
      <c r="G64" s="40">
        <v>877.69936485532821</v>
      </c>
    </row>
    <row r="65" spans="1:8" x14ac:dyDescent="0.35">
      <c r="A65" s="33" t="s">
        <v>201</v>
      </c>
      <c r="B65" s="24" t="s">
        <v>194</v>
      </c>
      <c r="C65" s="37">
        <f t="shared" si="1"/>
        <v>140.58348623853215</v>
      </c>
      <c r="D65" s="24" t="s">
        <v>118</v>
      </c>
      <c r="E65" s="24" t="s">
        <v>212</v>
      </c>
      <c r="F65" s="5">
        <v>45406</v>
      </c>
      <c r="G65" s="40">
        <v>1064.2201834862387</v>
      </c>
    </row>
    <row r="66" spans="1:8" x14ac:dyDescent="0.35">
      <c r="A66" s="33" t="s">
        <v>202</v>
      </c>
      <c r="B66" s="24" t="s">
        <v>194</v>
      </c>
      <c r="C66" s="37">
        <f t="shared" si="1"/>
        <v>161.3726887791108</v>
      </c>
      <c r="D66" s="24" t="s">
        <v>118</v>
      </c>
      <c r="E66" s="24" t="s">
        <v>212</v>
      </c>
      <c r="F66" s="5">
        <v>45406</v>
      </c>
      <c r="G66" s="40">
        <v>1221.5949188426252</v>
      </c>
    </row>
    <row r="67" spans="1:8" x14ac:dyDescent="0.35">
      <c r="A67" s="33" t="s">
        <v>203</v>
      </c>
      <c r="B67" s="24" t="s">
        <v>194</v>
      </c>
      <c r="C67" s="37">
        <f t="shared" si="1"/>
        <v>199.25937896965422</v>
      </c>
      <c r="D67" s="24" t="s">
        <v>118</v>
      </c>
      <c r="E67" s="24" t="s">
        <v>212</v>
      </c>
      <c r="F67" s="5">
        <v>45406</v>
      </c>
      <c r="G67" s="40">
        <v>1508.3980239943544</v>
      </c>
    </row>
    <row r="68" spans="1:8" x14ac:dyDescent="0.35">
      <c r="A68" s="33" t="s">
        <v>204</v>
      </c>
      <c r="B68" s="24" t="s">
        <v>194</v>
      </c>
      <c r="C68" s="37">
        <f t="shared" si="1"/>
        <v>223.00381792519408</v>
      </c>
      <c r="D68" s="24" t="s">
        <v>118</v>
      </c>
      <c r="E68" s="24" t="s">
        <v>212</v>
      </c>
      <c r="F68" s="5">
        <v>45406</v>
      </c>
      <c r="G68" s="40">
        <v>1688.1439661256177</v>
      </c>
    </row>
    <row r="69" spans="1:8" x14ac:dyDescent="0.35">
      <c r="A69" s="33" t="s">
        <v>205</v>
      </c>
      <c r="B69" s="24" t="s">
        <v>194</v>
      </c>
      <c r="C69" s="37">
        <f t="shared" si="1"/>
        <v>244.79052928722652</v>
      </c>
      <c r="D69" s="24" t="s">
        <v>118</v>
      </c>
      <c r="E69" s="24" t="s">
        <v>212</v>
      </c>
      <c r="F69" s="5">
        <v>45406</v>
      </c>
      <c r="G69" s="40">
        <v>1853.0698659139025</v>
      </c>
    </row>
    <row r="70" spans="1:8" x14ac:dyDescent="0.35">
      <c r="A70" s="33" t="s">
        <v>206</v>
      </c>
      <c r="B70" s="24" t="s">
        <v>194</v>
      </c>
      <c r="C70" s="37">
        <f t="shared" si="1"/>
        <v>294.42358503881445</v>
      </c>
      <c r="D70" s="24" t="s">
        <v>118</v>
      </c>
      <c r="E70" s="24" t="s">
        <v>212</v>
      </c>
      <c r="F70" s="5">
        <v>45406</v>
      </c>
      <c r="G70" s="40">
        <v>2228.7932251235006</v>
      </c>
    </row>
    <row r="71" spans="1:8" x14ac:dyDescent="0.35">
      <c r="A71" s="33" t="s">
        <v>207</v>
      </c>
      <c r="B71" s="24" t="s">
        <v>194</v>
      </c>
      <c r="C71" s="37">
        <f t="shared" si="1"/>
        <v>313.45083274523643</v>
      </c>
      <c r="D71" s="24" t="s">
        <v>118</v>
      </c>
      <c r="E71" s="24" t="s">
        <v>212</v>
      </c>
      <c r="F71" s="5">
        <v>45406</v>
      </c>
      <c r="G71" s="40">
        <v>2372.829922371207</v>
      </c>
    </row>
    <row r="72" spans="1:8" x14ac:dyDescent="0.35">
      <c r="A72" s="33" t="s">
        <v>208</v>
      </c>
      <c r="B72" s="24" t="s">
        <v>194</v>
      </c>
      <c r="C72" s="37">
        <f t="shared" si="1"/>
        <v>415.0582</v>
      </c>
      <c r="D72" s="24" t="s">
        <v>118</v>
      </c>
      <c r="E72" s="24" t="s">
        <v>212</v>
      </c>
      <c r="F72" s="5">
        <v>45406</v>
      </c>
      <c r="G72" s="40">
        <v>3142</v>
      </c>
      <c r="H72" s="11" t="s">
        <v>357</v>
      </c>
    </row>
    <row r="73" spans="1:8" x14ac:dyDescent="0.35">
      <c r="A73" s="33" t="s">
        <v>209</v>
      </c>
      <c r="B73" s="24" t="s">
        <v>194</v>
      </c>
      <c r="C73" s="37">
        <f t="shared" si="1"/>
        <v>456.5376</v>
      </c>
      <c r="D73" s="24" t="s">
        <v>118</v>
      </c>
      <c r="E73" s="24" t="s">
        <v>212</v>
      </c>
      <c r="F73" s="5">
        <v>45406</v>
      </c>
      <c r="G73" s="40">
        <v>3456</v>
      </c>
      <c r="H73" s="11" t="s">
        <v>357</v>
      </c>
    </row>
    <row r="74" spans="1:8" x14ac:dyDescent="0.35">
      <c r="A74" s="33" t="s">
        <v>213</v>
      </c>
      <c r="B74" s="24" t="s">
        <v>194</v>
      </c>
      <c r="C74" s="37">
        <f t="shared" si="1"/>
        <v>693.92129999999997</v>
      </c>
      <c r="D74" s="24" t="s">
        <v>118</v>
      </c>
      <c r="E74" s="24" t="s">
        <v>212</v>
      </c>
      <c r="F74" s="5">
        <v>45406</v>
      </c>
      <c r="G74" s="40">
        <v>5253</v>
      </c>
      <c r="H74" s="11" t="s">
        <v>357</v>
      </c>
    </row>
    <row r="75" spans="1:8" x14ac:dyDescent="0.35">
      <c r="A75" s="33" t="s">
        <v>210</v>
      </c>
      <c r="B75" s="24" t="s">
        <v>194</v>
      </c>
      <c r="C75" s="37">
        <f t="shared" si="1"/>
        <v>964.85839999999996</v>
      </c>
      <c r="D75" s="24" t="s">
        <v>118</v>
      </c>
      <c r="E75" s="24" t="s">
        <v>212</v>
      </c>
      <c r="F75" s="5">
        <v>45406</v>
      </c>
      <c r="G75" s="40">
        <v>7304</v>
      </c>
      <c r="H75" s="11" t="s">
        <v>357</v>
      </c>
    </row>
    <row r="76" spans="1:8" x14ac:dyDescent="0.35">
      <c r="A76" s="33" t="s">
        <v>211</v>
      </c>
      <c r="B76" s="24" t="s">
        <v>194</v>
      </c>
      <c r="C76" s="37">
        <f t="shared" si="1"/>
        <v>1027.0774999999999</v>
      </c>
      <c r="D76" s="24" t="s">
        <v>118</v>
      </c>
      <c r="E76" s="24" t="s">
        <v>212</v>
      </c>
      <c r="F76" s="5">
        <v>45406</v>
      </c>
      <c r="G76" s="40">
        <v>7775</v>
      </c>
      <c r="H76" s="11" t="s">
        <v>357</v>
      </c>
    </row>
    <row r="77" spans="1:8" x14ac:dyDescent="0.35">
      <c r="A77" s="33" t="s">
        <v>214</v>
      </c>
      <c r="B77" s="24" t="s">
        <v>194</v>
      </c>
      <c r="C77" s="37">
        <f>0.35*G77</f>
        <v>18.590353881278538</v>
      </c>
      <c r="D77" s="24" t="s">
        <v>118</v>
      </c>
      <c r="E77" s="24" t="s">
        <v>218</v>
      </c>
      <c r="F77" s="5">
        <v>45406</v>
      </c>
      <c r="G77" s="40">
        <v>53.115296803652974</v>
      </c>
    </row>
    <row r="78" spans="1:8" x14ac:dyDescent="0.35">
      <c r="A78" s="33" t="s">
        <v>215</v>
      </c>
      <c r="B78" s="24" t="s">
        <v>194</v>
      </c>
      <c r="C78" s="37">
        <f t="shared" ref="C78:C80" si="2">0.35*G78</f>
        <v>35.951312785388126</v>
      </c>
      <c r="D78" s="24" t="s">
        <v>118</v>
      </c>
      <c r="E78" s="24" t="s">
        <v>218</v>
      </c>
      <c r="F78" s="5">
        <v>45406</v>
      </c>
      <c r="G78" s="40">
        <v>102.71803652968038</v>
      </c>
    </row>
    <row r="79" spans="1:8" x14ac:dyDescent="0.35">
      <c r="A79" s="33" t="s">
        <v>216</v>
      </c>
      <c r="B79" s="24" t="s">
        <v>194</v>
      </c>
      <c r="C79" s="37">
        <f t="shared" si="2"/>
        <v>44.00011415525114</v>
      </c>
      <c r="D79" s="24" t="s">
        <v>118</v>
      </c>
      <c r="E79" s="24" t="s">
        <v>218</v>
      </c>
      <c r="F79" s="5">
        <v>45406</v>
      </c>
      <c r="G79" s="40">
        <v>125.71461187214612</v>
      </c>
    </row>
    <row r="80" spans="1:8" x14ac:dyDescent="0.35">
      <c r="A80" s="33" t="s">
        <v>217</v>
      </c>
      <c r="B80" s="24" t="s">
        <v>194</v>
      </c>
      <c r="C80" s="37">
        <f t="shared" si="2"/>
        <v>59.065296803652963</v>
      </c>
      <c r="D80" s="24" t="s">
        <v>118</v>
      </c>
      <c r="E80" s="24" t="s">
        <v>218</v>
      </c>
      <c r="F80" s="5">
        <v>45406</v>
      </c>
      <c r="G80" s="40">
        <v>168.75799086757991</v>
      </c>
    </row>
    <row r="81" spans="1:7" x14ac:dyDescent="0.35">
      <c r="A81" s="33" t="s">
        <v>219</v>
      </c>
      <c r="B81" s="24" t="s">
        <v>194</v>
      </c>
      <c r="C81" s="37">
        <f>1.37*G81</f>
        <v>58.654434250764531</v>
      </c>
      <c r="D81" s="24" t="s">
        <v>227</v>
      </c>
      <c r="E81" s="24" t="s">
        <v>228</v>
      </c>
      <c r="F81" s="5">
        <v>45406</v>
      </c>
      <c r="G81" s="40">
        <v>42.813455657492355</v>
      </c>
    </row>
    <row r="82" spans="1:7" x14ac:dyDescent="0.35">
      <c r="A82" s="33" t="s">
        <v>220</v>
      </c>
      <c r="B82" s="24" t="s">
        <v>194</v>
      </c>
      <c r="C82" s="37">
        <f t="shared" ref="C82:C88" si="3">1.37*G82</f>
        <v>87.981651376146786</v>
      </c>
      <c r="D82" s="24" t="s">
        <v>227</v>
      </c>
      <c r="E82" s="24" t="s">
        <v>228</v>
      </c>
      <c r="F82" s="5">
        <v>45406</v>
      </c>
      <c r="G82" s="40">
        <v>64.220183486238525</v>
      </c>
    </row>
    <row r="83" spans="1:7" x14ac:dyDescent="0.35">
      <c r="A83" s="33" t="s">
        <v>221</v>
      </c>
      <c r="B83" s="24" t="s">
        <v>194</v>
      </c>
      <c r="C83" s="37">
        <f t="shared" si="3"/>
        <v>121.49847094801223</v>
      </c>
      <c r="D83" s="24" t="s">
        <v>227</v>
      </c>
      <c r="E83" s="24" t="s">
        <v>228</v>
      </c>
      <c r="F83" s="5">
        <v>45406</v>
      </c>
      <c r="G83" s="40">
        <v>88.685015290519871</v>
      </c>
    </row>
    <row r="84" spans="1:7" x14ac:dyDescent="0.35">
      <c r="A84" s="33" t="s">
        <v>222</v>
      </c>
      <c r="B84" s="24" t="s">
        <v>194</v>
      </c>
      <c r="C84" s="37">
        <f t="shared" si="3"/>
        <v>159.20489296636086</v>
      </c>
      <c r="D84" s="24" t="s">
        <v>227</v>
      </c>
      <c r="E84" s="24" t="s">
        <v>228</v>
      </c>
      <c r="F84" s="5">
        <v>45406</v>
      </c>
      <c r="G84" s="40">
        <v>116.20795107033639</v>
      </c>
    </row>
    <row r="85" spans="1:7" x14ac:dyDescent="0.35">
      <c r="A85" s="33" t="s">
        <v>223</v>
      </c>
      <c r="B85" s="24" t="s">
        <v>194</v>
      </c>
      <c r="C85" s="37">
        <f t="shared" si="3"/>
        <v>201.10091743119267</v>
      </c>
      <c r="D85" s="24" t="s">
        <v>227</v>
      </c>
      <c r="E85" s="24" t="s">
        <v>228</v>
      </c>
      <c r="F85" s="5">
        <v>45406</v>
      </c>
      <c r="G85" s="40">
        <v>146.78899082568807</v>
      </c>
    </row>
    <row r="86" spans="1:7" x14ac:dyDescent="0.35">
      <c r="A86" s="33" t="s">
        <v>224</v>
      </c>
      <c r="B86" s="24" t="s">
        <v>194</v>
      </c>
      <c r="C86" s="37">
        <f t="shared" si="3"/>
        <v>255.56574923547404</v>
      </c>
      <c r="D86" s="24" t="s">
        <v>227</v>
      </c>
      <c r="E86" s="24" t="s">
        <v>228</v>
      </c>
      <c r="F86" s="5">
        <v>45406</v>
      </c>
      <c r="G86" s="40">
        <v>186.54434250764527</v>
      </c>
    </row>
    <row r="87" spans="1:7" x14ac:dyDescent="0.35">
      <c r="A87" s="33" t="s">
        <v>225</v>
      </c>
      <c r="B87" s="24" t="s">
        <v>194</v>
      </c>
      <c r="C87" s="37">
        <f t="shared" si="3"/>
        <v>310.03058103975536</v>
      </c>
      <c r="D87" s="24" t="s">
        <v>227</v>
      </c>
      <c r="E87" s="24" t="s">
        <v>228</v>
      </c>
      <c r="F87" s="5">
        <v>45406</v>
      </c>
      <c r="G87" s="40">
        <v>226.29969418960243</v>
      </c>
    </row>
    <row r="88" spans="1:7" x14ac:dyDescent="0.35">
      <c r="A88" s="33" t="s">
        <v>226</v>
      </c>
      <c r="B88" s="24" t="s">
        <v>194</v>
      </c>
      <c r="C88" s="37">
        <f t="shared" si="3"/>
        <v>364.49541284403671</v>
      </c>
      <c r="D88" s="24" t="s">
        <v>227</v>
      </c>
      <c r="E88" s="24" t="s">
        <v>228</v>
      </c>
      <c r="F88" s="5">
        <v>45406</v>
      </c>
      <c r="G88" s="40">
        <v>266.05504587155963</v>
      </c>
    </row>
    <row r="89" spans="1:7" x14ac:dyDescent="0.35">
      <c r="A89" s="33" t="s">
        <v>229</v>
      </c>
      <c r="B89" s="24" t="s">
        <v>194</v>
      </c>
      <c r="C89" s="37">
        <f>2.563*G89</f>
        <v>58.008060542062651</v>
      </c>
      <c r="D89" s="24" t="s">
        <v>118</v>
      </c>
      <c r="E89" s="11" t="s">
        <v>235</v>
      </c>
      <c r="F89" s="5">
        <v>45406</v>
      </c>
      <c r="G89" s="40">
        <v>22.632875747976062</v>
      </c>
    </row>
    <row r="90" spans="1:7" x14ac:dyDescent="0.35">
      <c r="A90" s="33" t="s">
        <v>230</v>
      </c>
      <c r="B90" s="24" t="s">
        <v>194</v>
      </c>
      <c r="C90" s="37">
        <f t="shared" ref="C90:C94" si="4">2.563*G90</f>
        <v>87.012090813093977</v>
      </c>
      <c r="D90" s="24" t="s">
        <v>118</v>
      </c>
      <c r="E90" s="11" t="s">
        <v>235</v>
      </c>
      <c r="F90" s="5">
        <v>45406</v>
      </c>
      <c r="G90" s="40">
        <v>33.949313621964095</v>
      </c>
    </row>
    <row r="91" spans="1:7" x14ac:dyDescent="0.35">
      <c r="A91" s="33" t="s">
        <v>231</v>
      </c>
      <c r="B91" s="24" t="s">
        <v>194</v>
      </c>
      <c r="C91" s="37">
        <f t="shared" si="4"/>
        <v>135.34913410770855</v>
      </c>
      <c r="D91" s="24" t="s">
        <v>118</v>
      </c>
      <c r="E91" s="11" t="s">
        <v>235</v>
      </c>
      <c r="F91" s="5">
        <v>45406</v>
      </c>
      <c r="G91" s="40">
        <v>52.808870116156278</v>
      </c>
    </row>
    <row r="92" spans="1:7" x14ac:dyDescent="0.35">
      <c r="A92" s="33" t="s">
        <v>232</v>
      </c>
      <c r="B92" s="24" t="s">
        <v>194</v>
      </c>
      <c r="C92" s="37">
        <f t="shared" si="4"/>
        <v>217.5257162970785</v>
      </c>
      <c r="D92" s="24" t="s">
        <v>118</v>
      </c>
      <c r="E92" s="11" t="s">
        <v>235</v>
      </c>
      <c r="F92" s="5">
        <v>45406</v>
      </c>
      <c r="G92" s="40">
        <v>84.871524111228439</v>
      </c>
    </row>
    <row r="93" spans="1:7" x14ac:dyDescent="0.35">
      <c r="A93" s="33" t="s">
        <v>233</v>
      </c>
      <c r="B93" s="24" t="s">
        <v>194</v>
      </c>
      <c r="C93" s="37">
        <f t="shared" si="4"/>
        <v>290.03128123900035</v>
      </c>
      <c r="D93" s="24" t="s">
        <v>118</v>
      </c>
      <c r="E93" s="11" t="s">
        <v>235</v>
      </c>
      <c r="F93" s="5">
        <v>45406</v>
      </c>
      <c r="G93" s="40">
        <v>113.16085885251671</v>
      </c>
    </row>
    <row r="94" spans="1:7" x14ac:dyDescent="0.35">
      <c r="A94" s="33" t="s">
        <v>234</v>
      </c>
      <c r="B94" s="24" t="s">
        <v>194</v>
      </c>
      <c r="C94" s="37">
        <f t="shared" si="4"/>
        <v>357.70133755719814</v>
      </c>
      <c r="D94" s="24" t="s">
        <v>118</v>
      </c>
      <c r="E94" s="11" t="s">
        <v>235</v>
      </c>
      <c r="F94" s="5">
        <v>45406</v>
      </c>
      <c r="G94" s="40">
        <v>139.56353396691304</v>
      </c>
    </row>
    <row r="95" spans="1:7" x14ac:dyDescent="0.35">
      <c r="A95" s="33" t="s">
        <v>237</v>
      </c>
      <c r="B95" s="24" t="s">
        <v>194</v>
      </c>
      <c r="C95" s="37">
        <f>2.475*G95</f>
        <v>19.601622137404579</v>
      </c>
      <c r="D95" s="24" t="s">
        <v>118</v>
      </c>
      <c r="E95" s="11" t="s">
        <v>236</v>
      </c>
      <c r="F95" s="5">
        <v>45406</v>
      </c>
      <c r="G95" s="40">
        <v>7.9198473282442743</v>
      </c>
    </row>
    <row r="96" spans="1:7" x14ac:dyDescent="0.35">
      <c r="A96" s="33" t="s">
        <v>238</v>
      </c>
      <c r="B96" s="24" t="s">
        <v>194</v>
      </c>
      <c r="C96" s="37">
        <f t="shared" ref="C96:C100" si="5">2.475*G96</f>
        <v>35.273473282442751</v>
      </c>
      <c r="D96" s="24" t="s">
        <v>118</v>
      </c>
      <c r="E96" s="11" t="s">
        <v>236</v>
      </c>
      <c r="F96" s="5">
        <v>45406</v>
      </c>
      <c r="G96" s="40">
        <v>14.251908396946565</v>
      </c>
    </row>
    <row r="97" spans="1:7" x14ac:dyDescent="0.35">
      <c r="A97" s="33" t="s">
        <v>239</v>
      </c>
      <c r="B97" s="24" t="s">
        <v>194</v>
      </c>
      <c r="C97" s="37">
        <f t="shared" si="5"/>
        <v>54.006011450381678</v>
      </c>
      <c r="D97" s="24" t="s">
        <v>118</v>
      </c>
      <c r="E97" s="11" t="s">
        <v>236</v>
      </c>
      <c r="F97" s="5">
        <v>45406</v>
      </c>
      <c r="G97" s="40">
        <v>21.820610687022899</v>
      </c>
    </row>
    <row r="98" spans="1:7" x14ac:dyDescent="0.35">
      <c r="A98" s="33" t="s">
        <v>240</v>
      </c>
      <c r="B98" s="24" t="s">
        <v>194</v>
      </c>
      <c r="C98" s="37">
        <f t="shared" si="5"/>
        <v>74.032729007633591</v>
      </c>
      <c r="D98" s="24" t="s">
        <v>118</v>
      </c>
      <c r="E98" s="11" t="s">
        <v>236</v>
      </c>
      <c r="F98" s="5">
        <v>45406</v>
      </c>
      <c r="G98" s="40">
        <v>29.912213740458014</v>
      </c>
    </row>
    <row r="99" spans="1:7" x14ac:dyDescent="0.35">
      <c r="A99" s="33" t="s">
        <v>241</v>
      </c>
      <c r="B99" s="24" t="s">
        <v>194</v>
      </c>
      <c r="C99" s="37">
        <f t="shared" si="5"/>
        <v>118.80000000000001</v>
      </c>
      <c r="D99" s="24" t="s">
        <v>118</v>
      </c>
      <c r="E99" s="11" t="s">
        <v>236</v>
      </c>
      <c r="F99" s="5">
        <v>45406</v>
      </c>
      <c r="G99" s="40">
        <v>48</v>
      </c>
    </row>
    <row r="100" spans="1:7" x14ac:dyDescent="0.35">
      <c r="A100" s="33" t="s">
        <v>242</v>
      </c>
      <c r="B100" s="24" t="s">
        <v>194</v>
      </c>
      <c r="C100" s="37">
        <f t="shared" si="5"/>
        <v>148.07490458015266</v>
      </c>
      <c r="D100" s="24" t="s">
        <v>118</v>
      </c>
      <c r="E100" s="11" t="s">
        <v>236</v>
      </c>
      <c r="F100" s="5">
        <v>45406</v>
      </c>
      <c r="G100" s="40">
        <v>59.828244274809158</v>
      </c>
    </row>
    <row r="101" spans="1:7" x14ac:dyDescent="0.35">
      <c r="A101" s="33" t="s">
        <v>243</v>
      </c>
      <c r="B101" s="24" t="s">
        <v>194</v>
      </c>
      <c r="C101" s="37">
        <f>1.57*G101</f>
        <v>23.831291666666669</v>
      </c>
      <c r="D101" s="24" t="s">
        <v>118</v>
      </c>
      <c r="E101" s="24" t="s">
        <v>256</v>
      </c>
      <c r="F101" s="5">
        <v>45406</v>
      </c>
      <c r="G101" s="40">
        <v>15.179166666666667</v>
      </c>
    </row>
    <row r="102" spans="1:7" x14ac:dyDescent="0.35">
      <c r="A102" s="33" t="s">
        <v>244</v>
      </c>
      <c r="B102" s="24" t="s">
        <v>194</v>
      </c>
      <c r="C102" s="37">
        <f t="shared" ref="C102:C113" si="6">1.57*G102</f>
        <v>41.964791666666677</v>
      </c>
      <c r="D102" s="24" t="s">
        <v>118</v>
      </c>
      <c r="E102" s="24" t="s">
        <v>256</v>
      </c>
      <c r="F102" s="5">
        <v>45406</v>
      </c>
      <c r="G102" s="40">
        <v>26.729166666666671</v>
      </c>
    </row>
    <row r="103" spans="1:7" x14ac:dyDescent="0.35">
      <c r="A103" s="33" t="s">
        <v>245</v>
      </c>
      <c r="B103" s="24" t="s">
        <v>194</v>
      </c>
      <c r="C103" s="37">
        <f t="shared" si="6"/>
        <v>63.722375</v>
      </c>
      <c r="D103" s="24" t="s">
        <v>118</v>
      </c>
      <c r="E103" s="24" t="s">
        <v>256</v>
      </c>
      <c r="F103" s="5">
        <v>45406</v>
      </c>
      <c r="G103" s="40">
        <v>40.587499999999999</v>
      </c>
    </row>
    <row r="104" spans="1:7" x14ac:dyDescent="0.35">
      <c r="A104" s="33" t="s">
        <v>246</v>
      </c>
      <c r="B104" s="24" t="s">
        <v>194</v>
      </c>
      <c r="C104" s="37">
        <f t="shared" si="6"/>
        <v>82.372666666666674</v>
      </c>
      <c r="D104" s="24" t="s">
        <v>118</v>
      </c>
      <c r="E104" s="24" t="s">
        <v>256</v>
      </c>
      <c r="F104" s="5">
        <v>45406</v>
      </c>
      <c r="G104" s="40">
        <v>52.466666666666669</v>
      </c>
    </row>
    <row r="105" spans="1:7" x14ac:dyDescent="0.35">
      <c r="A105" s="33" t="s">
        <v>247</v>
      </c>
      <c r="B105" s="24" t="s">
        <v>194</v>
      </c>
      <c r="C105" s="37">
        <f t="shared" si="6"/>
        <v>111.90175000000001</v>
      </c>
      <c r="D105" s="24" t="s">
        <v>118</v>
      </c>
      <c r="E105" s="24" t="s">
        <v>256</v>
      </c>
      <c r="F105" s="5">
        <v>45406</v>
      </c>
      <c r="G105" s="40">
        <v>71.275000000000006</v>
      </c>
    </row>
    <row r="106" spans="1:7" x14ac:dyDescent="0.35">
      <c r="A106" s="33" t="s">
        <v>248</v>
      </c>
      <c r="B106" s="24" t="s">
        <v>194</v>
      </c>
      <c r="C106" s="37">
        <f t="shared" si="6"/>
        <v>146.09504166666667</v>
      </c>
      <c r="D106" s="24" t="s">
        <v>118</v>
      </c>
      <c r="E106" s="24" t="s">
        <v>256</v>
      </c>
      <c r="F106" s="5">
        <v>45406</v>
      </c>
      <c r="G106" s="40">
        <v>93.054166666666674</v>
      </c>
    </row>
    <row r="107" spans="1:7" x14ac:dyDescent="0.35">
      <c r="A107" s="33" t="s">
        <v>249</v>
      </c>
      <c r="B107" s="24" t="s">
        <v>194</v>
      </c>
      <c r="C107" s="37">
        <f t="shared" si="6"/>
        <v>183.39562500000002</v>
      </c>
      <c r="D107" s="24" t="s">
        <v>118</v>
      </c>
      <c r="E107" s="24" t="s">
        <v>256</v>
      </c>
      <c r="F107" s="5">
        <v>45406</v>
      </c>
      <c r="G107" s="40">
        <v>116.81250000000001</v>
      </c>
    </row>
    <row r="108" spans="1:7" x14ac:dyDescent="0.35">
      <c r="A108" s="33" t="s">
        <v>250</v>
      </c>
      <c r="B108" s="24" t="s">
        <v>194</v>
      </c>
      <c r="C108" s="37">
        <f t="shared" si="6"/>
        <v>225.36041666666671</v>
      </c>
      <c r="D108" s="24" t="s">
        <v>118</v>
      </c>
      <c r="E108" s="24" t="s">
        <v>256</v>
      </c>
      <c r="F108" s="5">
        <v>45406</v>
      </c>
      <c r="G108" s="40">
        <v>143.54166666666669</v>
      </c>
    </row>
    <row r="109" spans="1:7" x14ac:dyDescent="0.35">
      <c r="A109" s="33" t="s">
        <v>251</v>
      </c>
      <c r="B109" s="24" t="s">
        <v>194</v>
      </c>
      <c r="C109" s="37">
        <f t="shared" si="6"/>
        <v>270.4325</v>
      </c>
      <c r="D109" s="24" t="s">
        <v>118</v>
      </c>
      <c r="E109" s="24" t="s">
        <v>256</v>
      </c>
      <c r="F109" s="5">
        <v>45406</v>
      </c>
      <c r="G109" s="40">
        <v>172.25</v>
      </c>
    </row>
    <row r="110" spans="1:7" x14ac:dyDescent="0.35">
      <c r="A110" s="33" t="s">
        <v>252</v>
      </c>
      <c r="B110" s="24" t="s">
        <v>194</v>
      </c>
      <c r="C110" s="37">
        <f t="shared" si="6"/>
        <v>320.16879166666666</v>
      </c>
      <c r="D110" s="24" t="s">
        <v>118</v>
      </c>
      <c r="E110" s="24" t="s">
        <v>256</v>
      </c>
      <c r="F110" s="5">
        <v>45406</v>
      </c>
      <c r="G110" s="40">
        <v>203.92916666666667</v>
      </c>
    </row>
    <row r="111" spans="1:7" x14ac:dyDescent="0.35">
      <c r="A111" s="33" t="s">
        <v>253</v>
      </c>
      <c r="B111" s="24" t="s">
        <v>194</v>
      </c>
      <c r="C111" s="37">
        <f t="shared" si="6"/>
        <v>373.66</v>
      </c>
      <c r="D111" s="24" t="s">
        <v>118</v>
      </c>
      <c r="E111" s="24" t="s">
        <v>256</v>
      </c>
      <c r="F111" s="5">
        <v>45406</v>
      </c>
      <c r="G111" s="40">
        <v>238</v>
      </c>
    </row>
    <row r="112" spans="1:7" x14ac:dyDescent="0.35">
      <c r="A112" s="33" t="s">
        <v>254</v>
      </c>
      <c r="B112" s="24" t="s">
        <v>194</v>
      </c>
      <c r="C112" s="37">
        <f t="shared" si="6"/>
        <v>433.62745833333332</v>
      </c>
      <c r="D112" s="24" t="s">
        <v>118</v>
      </c>
      <c r="E112" s="24" t="s">
        <v>256</v>
      </c>
      <c r="F112" s="5">
        <v>45406</v>
      </c>
      <c r="G112" s="40">
        <v>276.19583333333333</v>
      </c>
    </row>
    <row r="113" spans="1:11" x14ac:dyDescent="0.35">
      <c r="A113" s="33" t="s">
        <v>255</v>
      </c>
      <c r="B113" s="24" t="s">
        <v>194</v>
      </c>
      <c r="C113" s="37">
        <f t="shared" si="6"/>
        <v>494.24254166666668</v>
      </c>
      <c r="D113" s="24" t="s">
        <v>118</v>
      </c>
      <c r="E113" s="24" t="s">
        <v>256</v>
      </c>
      <c r="F113" s="5">
        <v>45406</v>
      </c>
      <c r="G113" s="40">
        <v>314.80416666666667</v>
      </c>
    </row>
    <row r="114" spans="1:11" x14ac:dyDescent="0.35">
      <c r="A114" s="33" t="s">
        <v>237</v>
      </c>
      <c r="B114" s="24" t="s">
        <v>194</v>
      </c>
      <c r="C114" s="37">
        <f t="shared" ref="C114:C117" si="7">2.475*G114</f>
        <v>72.389026717557243</v>
      </c>
      <c r="D114" s="24" t="s">
        <v>118</v>
      </c>
      <c r="E114" s="11" t="s">
        <v>236</v>
      </c>
      <c r="F114" s="5">
        <v>45406</v>
      </c>
      <c r="G114" s="40">
        <v>29.248091603053432</v>
      </c>
    </row>
    <row r="115" spans="1:11" x14ac:dyDescent="0.35">
      <c r="A115" s="33" t="s">
        <v>238</v>
      </c>
      <c r="B115" s="24" t="s">
        <v>194</v>
      </c>
      <c r="C115" s="37">
        <f t="shared" si="7"/>
        <v>116.06049618320611</v>
      </c>
      <c r="D115" s="24" t="s">
        <v>118</v>
      </c>
      <c r="E115" s="11" t="s">
        <v>236</v>
      </c>
      <c r="F115" s="5">
        <v>45406</v>
      </c>
      <c r="G115" s="40">
        <v>46.893129770992367</v>
      </c>
    </row>
    <row r="116" spans="1:11" x14ac:dyDescent="0.35">
      <c r="A116" s="33" t="s">
        <v>239</v>
      </c>
      <c r="B116" s="24" t="s">
        <v>194</v>
      </c>
      <c r="C116" s="37">
        <f t="shared" si="7"/>
        <v>184.92595419847328</v>
      </c>
      <c r="D116" s="24" t="s">
        <v>118</v>
      </c>
      <c r="E116" s="11" t="s">
        <v>236</v>
      </c>
      <c r="F116" s="5">
        <v>45406</v>
      </c>
      <c r="G116" s="40">
        <v>74.717557251908389</v>
      </c>
    </row>
    <row r="117" spans="1:11" ht="15" thickBot="1" x14ac:dyDescent="0.4">
      <c r="A117" s="42" t="s">
        <v>240</v>
      </c>
      <c r="B117" s="27" t="s">
        <v>194</v>
      </c>
      <c r="C117" s="43">
        <f t="shared" si="7"/>
        <v>308.94045801526715</v>
      </c>
      <c r="D117" s="27" t="s">
        <v>118</v>
      </c>
      <c r="E117" s="28" t="s">
        <v>236</v>
      </c>
      <c r="F117" s="9">
        <v>45406</v>
      </c>
      <c r="G117" s="44">
        <v>124.82442748091603</v>
      </c>
    </row>
    <row r="118" spans="1:11" ht="15" thickBot="1" x14ac:dyDescent="0.4">
      <c r="A118" s="45"/>
      <c r="B118" s="24"/>
      <c r="C118" s="37"/>
      <c r="F118" s="5"/>
      <c r="G118" s="3"/>
    </row>
    <row r="119" spans="1:11" ht="58.5" thickBot="1" x14ac:dyDescent="0.4">
      <c r="A119" s="16" t="s">
        <v>371</v>
      </c>
      <c r="B119" s="13" t="s">
        <v>120</v>
      </c>
      <c r="C119" s="13" t="s">
        <v>399</v>
      </c>
      <c r="D119" s="13" t="s">
        <v>398</v>
      </c>
      <c r="E119" s="13" t="s">
        <v>397</v>
      </c>
      <c r="F119" s="46" t="s">
        <v>401</v>
      </c>
      <c r="G119" s="17" t="s">
        <v>400</v>
      </c>
      <c r="H119" s="47" t="s">
        <v>3</v>
      </c>
      <c r="I119" s="47" t="s">
        <v>119</v>
      </c>
      <c r="J119" s="13" t="s">
        <v>4</v>
      </c>
      <c r="K119" s="15" t="s">
        <v>414</v>
      </c>
    </row>
    <row r="120" spans="1:11" x14ac:dyDescent="0.35">
      <c r="A120" s="48" t="s">
        <v>373</v>
      </c>
      <c r="B120" s="20"/>
      <c r="C120" s="49"/>
      <c r="D120" s="20"/>
      <c r="E120" s="21"/>
      <c r="F120" s="7"/>
      <c r="G120" s="50"/>
      <c r="H120" s="51"/>
      <c r="I120" s="51"/>
      <c r="J120" s="20"/>
      <c r="K120" s="22"/>
    </row>
    <row r="121" spans="1:11" x14ac:dyDescent="0.35">
      <c r="A121" s="33" t="s">
        <v>374</v>
      </c>
      <c r="B121" s="24" t="s">
        <v>396</v>
      </c>
      <c r="C121" s="52">
        <v>3.9750469660871897</v>
      </c>
      <c r="D121" s="24">
        <v>0</v>
      </c>
      <c r="E121" s="53">
        <v>3.9750469660871897</v>
      </c>
      <c r="F121" s="5" t="s">
        <v>402</v>
      </c>
      <c r="G121" s="3">
        <v>5</v>
      </c>
      <c r="H121" s="4" t="s">
        <v>405</v>
      </c>
      <c r="I121" s="4" t="s">
        <v>453</v>
      </c>
      <c r="J121" s="5">
        <v>46082</v>
      </c>
      <c r="K121" s="25"/>
    </row>
    <row r="122" spans="1:11" ht="29" x14ac:dyDescent="0.35">
      <c r="A122" s="33" t="s">
        <v>375</v>
      </c>
      <c r="B122" s="24" t="s">
        <v>396</v>
      </c>
      <c r="C122" s="52">
        <v>17.579083137264501</v>
      </c>
      <c r="D122" s="24">
        <v>0</v>
      </c>
      <c r="E122" s="53">
        <v>17.579083137264501</v>
      </c>
      <c r="F122" s="5" t="s">
        <v>402</v>
      </c>
      <c r="G122" s="3">
        <v>5</v>
      </c>
      <c r="H122" s="4" t="s">
        <v>405</v>
      </c>
      <c r="I122" s="4" t="s">
        <v>453</v>
      </c>
      <c r="J122" s="5">
        <v>46082</v>
      </c>
      <c r="K122" s="25"/>
    </row>
    <row r="123" spans="1:11" ht="29" x14ac:dyDescent="0.35">
      <c r="A123" s="33" t="s">
        <v>376</v>
      </c>
      <c r="B123" s="24" t="s">
        <v>396</v>
      </c>
      <c r="C123" s="52">
        <v>9.6066033497880099</v>
      </c>
      <c r="D123" s="24">
        <v>0</v>
      </c>
      <c r="E123" s="53">
        <v>9.6066033497880099</v>
      </c>
      <c r="F123" s="5" t="s">
        <v>402</v>
      </c>
      <c r="G123" s="3">
        <v>5</v>
      </c>
      <c r="H123" s="4" t="s">
        <v>405</v>
      </c>
      <c r="I123" s="4" t="s">
        <v>453</v>
      </c>
      <c r="J123" s="5">
        <v>46082</v>
      </c>
      <c r="K123" s="25"/>
    </row>
    <row r="124" spans="1:11" x14ac:dyDescent="0.35">
      <c r="A124" s="33" t="s">
        <v>377</v>
      </c>
      <c r="B124" s="24" t="s">
        <v>396</v>
      </c>
      <c r="C124" s="52">
        <v>56.492021401200297</v>
      </c>
      <c r="D124" s="24">
        <v>0</v>
      </c>
      <c r="E124" s="53">
        <v>56.492021401200297</v>
      </c>
      <c r="F124" s="5" t="s">
        <v>402</v>
      </c>
      <c r="G124" s="3">
        <v>5</v>
      </c>
      <c r="H124" s="4" t="s">
        <v>405</v>
      </c>
      <c r="I124" s="4" t="s">
        <v>453</v>
      </c>
      <c r="J124" s="5">
        <v>46082</v>
      </c>
      <c r="K124" s="25"/>
    </row>
    <row r="125" spans="1:11" x14ac:dyDescent="0.35">
      <c r="A125" s="33" t="s">
        <v>378</v>
      </c>
      <c r="B125" s="24" t="s">
        <v>396</v>
      </c>
      <c r="C125" s="52">
        <v>54</v>
      </c>
      <c r="D125" s="54">
        <v>352</v>
      </c>
      <c r="E125" s="53">
        <v>406</v>
      </c>
      <c r="F125" s="5" t="s">
        <v>403</v>
      </c>
      <c r="G125" s="3">
        <v>0</v>
      </c>
      <c r="H125" s="4" t="s">
        <v>406</v>
      </c>
      <c r="I125" s="4"/>
      <c r="J125" s="5">
        <v>46082</v>
      </c>
      <c r="K125" s="25" t="s">
        <v>415</v>
      </c>
    </row>
    <row r="126" spans="1:11" x14ac:dyDescent="0.35">
      <c r="A126" s="33" t="s">
        <v>379</v>
      </c>
      <c r="B126" s="24" t="s">
        <v>396</v>
      </c>
      <c r="C126" s="37"/>
      <c r="D126" s="24"/>
      <c r="F126" s="5"/>
      <c r="G126" s="3"/>
      <c r="H126" s="55"/>
      <c r="I126" s="55"/>
      <c r="J126" s="24"/>
      <c r="K126" s="25"/>
    </row>
    <row r="127" spans="1:11" x14ac:dyDescent="0.35">
      <c r="A127" s="33"/>
      <c r="B127" s="24"/>
      <c r="C127" s="37"/>
      <c r="D127" s="24"/>
      <c r="F127" s="5"/>
      <c r="G127" s="3"/>
      <c r="H127" s="55"/>
      <c r="I127" s="55"/>
      <c r="J127" s="24"/>
      <c r="K127" s="25"/>
    </row>
    <row r="128" spans="1:11" x14ac:dyDescent="0.35">
      <c r="A128" s="36" t="s">
        <v>380</v>
      </c>
      <c r="B128" s="24"/>
      <c r="C128" s="37"/>
      <c r="D128" s="24"/>
      <c r="F128" s="5"/>
      <c r="G128" s="3"/>
      <c r="H128" s="55"/>
      <c r="I128" s="55"/>
      <c r="J128" s="24"/>
      <c r="K128" s="25"/>
    </row>
    <row r="129" spans="1:11" x14ac:dyDescent="0.35">
      <c r="A129" s="33" t="s">
        <v>381</v>
      </c>
      <c r="B129" s="24" t="s">
        <v>396</v>
      </c>
      <c r="C129" s="34">
        <v>19.846151392417401</v>
      </c>
      <c r="D129" s="24"/>
      <c r="F129" s="5" t="s">
        <v>403</v>
      </c>
      <c r="G129" s="3">
        <v>0</v>
      </c>
      <c r="H129" s="4" t="s">
        <v>407</v>
      </c>
      <c r="I129" s="4" t="s">
        <v>454</v>
      </c>
      <c r="J129" s="5">
        <v>46082</v>
      </c>
      <c r="K129" s="25" t="s">
        <v>416</v>
      </c>
    </row>
    <row r="130" spans="1:11" x14ac:dyDescent="0.35">
      <c r="A130" s="33" t="s">
        <v>382</v>
      </c>
      <c r="B130" s="24" t="s">
        <v>396</v>
      </c>
      <c r="C130" s="34">
        <v>91.071528602925994</v>
      </c>
      <c r="D130" s="24"/>
      <c r="F130" s="5" t="s">
        <v>403</v>
      </c>
      <c r="G130" s="3">
        <v>0</v>
      </c>
      <c r="H130" s="4" t="s">
        <v>407</v>
      </c>
      <c r="I130" s="4" t="s">
        <v>454</v>
      </c>
      <c r="J130" s="5">
        <v>46082</v>
      </c>
      <c r="K130" s="25" t="s">
        <v>416</v>
      </c>
    </row>
    <row r="131" spans="1:11" x14ac:dyDescent="0.35">
      <c r="A131" s="33"/>
      <c r="B131" s="24"/>
      <c r="C131" s="37"/>
      <c r="D131" s="24"/>
      <c r="F131" s="5"/>
      <c r="H131" s="55"/>
      <c r="I131" s="55"/>
      <c r="J131" s="24"/>
      <c r="K131" s="25"/>
    </row>
    <row r="132" spans="1:11" x14ac:dyDescent="0.35">
      <c r="A132" s="36" t="s">
        <v>383</v>
      </c>
      <c r="B132" s="24"/>
      <c r="C132" s="37"/>
      <c r="D132" s="24"/>
      <c r="F132" s="5"/>
      <c r="G132" s="3"/>
      <c r="H132" s="55"/>
      <c r="I132" s="55"/>
      <c r="J132" s="24"/>
      <c r="K132" s="25"/>
    </row>
    <row r="133" spans="1:11" x14ac:dyDescent="0.35">
      <c r="A133" s="33" t="s">
        <v>384</v>
      </c>
      <c r="B133" s="24" t="s">
        <v>396</v>
      </c>
      <c r="C133" s="52">
        <v>59.502741943359297</v>
      </c>
      <c r="D133" s="24"/>
      <c r="F133" s="5" t="s">
        <v>402</v>
      </c>
      <c r="G133" s="3">
        <v>0</v>
      </c>
      <c r="H133" s="4" t="s">
        <v>408</v>
      </c>
      <c r="I133" s="4" t="s">
        <v>455</v>
      </c>
      <c r="J133" s="5">
        <v>46082</v>
      </c>
      <c r="K133" s="25" t="s">
        <v>417</v>
      </c>
    </row>
    <row r="134" spans="1:11" x14ac:dyDescent="0.35">
      <c r="A134" s="33" t="s">
        <v>385</v>
      </c>
      <c r="B134" s="24" t="s">
        <v>396</v>
      </c>
      <c r="C134" s="52">
        <v>108.19</v>
      </c>
      <c r="D134" s="24">
        <v>0</v>
      </c>
      <c r="E134" s="53">
        <v>108.19</v>
      </c>
      <c r="F134" s="5" t="s">
        <v>402</v>
      </c>
      <c r="G134" s="3">
        <v>0</v>
      </c>
      <c r="H134" s="4" t="s">
        <v>409</v>
      </c>
      <c r="I134" s="4"/>
      <c r="J134" s="5">
        <v>46023</v>
      </c>
      <c r="K134" s="25" t="s">
        <v>417</v>
      </c>
    </row>
    <row r="135" spans="1:11" x14ac:dyDescent="0.35">
      <c r="A135" s="33" t="s">
        <v>386</v>
      </c>
      <c r="B135" s="24" t="s">
        <v>396</v>
      </c>
      <c r="C135" s="52">
        <v>104.68</v>
      </c>
      <c r="D135" s="24">
        <v>0</v>
      </c>
      <c r="E135" s="53">
        <v>104.68</v>
      </c>
      <c r="F135" s="5" t="s">
        <v>402</v>
      </c>
      <c r="G135" s="3">
        <v>0</v>
      </c>
      <c r="H135" s="4" t="s">
        <v>410</v>
      </c>
      <c r="I135" s="4"/>
      <c r="J135" s="5">
        <v>46023</v>
      </c>
      <c r="K135" s="25" t="s">
        <v>417</v>
      </c>
    </row>
    <row r="136" spans="1:11" x14ac:dyDescent="0.35">
      <c r="A136" s="33" t="s">
        <v>387</v>
      </c>
      <c r="B136" s="24" t="s">
        <v>396</v>
      </c>
      <c r="C136" s="52">
        <v>43.86</v>
      </c>
      <c r="D136" s="24">
        <v>0</v>
      </c>
      <c r="E136" s="53">
        <v>43.86</v>
      </c>
      <c r="F136" s="5" t="s">
        <v>402</v>
      </c>
      <c r="G136" s="3">
        <v>0</v>
      </c>
      <c r="H136" s="4" t="s">
        <v>410</v>
      </c>
      <c r="I136" s="4"/>
      <c r="J136" s="5">
        <v>46023</v>
      </c>
      <c r="K136" s="25" t="s">
        <v>417</v>
      </c>
    </row>
    <row r="137" spans="1:11" x14ac:dyDescent="0.35">
      <c r="A137" s="33" t="s">
        <v>388</v>
      </c>
      <c r="B137" s="24" t="s">
        <v>396</v>
      </c>
      <c r="C137" s="52">
        <v>82.931604785156296</v>
      </c>
      <c r="D137" s="24"/>
      <c r="E137" s="53"/>
      <c r="F137" s="5" t="s">
        <v>402</v>
      </c>
      <c r="G137" s="3">
        <v>0</v>
      </c>
      <c r="H137" s="4" t="s">
        <v>408</v>
      </c>
      <c r="I137" s="4" t="s">
        <v>455</v>
      </c>
      <c r="J137" s="5">
        <v>46082</v>
      </c>
      <c r="K137" s="25" t="s">
        <v>417</v>
      </c>
    </row>
    <row r="138" spans="1:11" x14ac:dyDescent="0.35">
      <c r="A138" s="33" t="s">
        <v>389</v>
      </c>
      <c r="B138" s="24" t="s">
        <v>396</v>
      </c>
      <c r="C138" s="52">
        <v>71.188000724607491</v>
      </c>
      <c r="D138" s="52">
        <v>271.23482780683298</v>
      </c>
      <c r="E138" s="53">
        <v>342.42282853144047</v>
      </c>
      <c r="F138" s="5" t="s">
        <v>402</v>
      </c>
      <c r="G138" s="3">
        <v>0</v>
      </c>
      <c r="H138" s="4" t="s">
        <v>411</v>
      </c>
      <c r="I138" s="4"/>
      <c r="J138" s="5">
        <v>46023</v>
      </c>
      <c r="K138" s="25" t="s">
        <v>417</v>
      </c>
    </row>
    <row r="139" spans="1:11" x14ac:dyDescent="0.35">
      <c r="A139" s="33" t="s">
        <v>390</v>
      </c>
      <c r="B139" s="24" t="s">
        <v>396</v>
      </c>
      <c r="C139" s="52">
        <v>72.325212959113117</v>
      </c>
      <c r="D139" s="52">
        <v>263.58368128831501</v>
      </c>
      <c r="E139" s="53">
        <v>335.90889424742812</v>
      </c>
      <c r="F139" s="5" t="s">
        <v>402</v>
      </c>
      <c r="G139" s="3">
        <v>0</v>
      </c>
      <c r="H139" s="4" t="s">
        <v>412</v>
      </c>
      <c r="I139" s="4"/>
      <c r="J139" s="5">
        <v>46023</v>
      </c>
      <c r="K139" s="25" t="s">
        <v>417</v>
      </c>
    </row>
    <row r="140" spans="1:11" x14ac:dyDescent="0.35">
      <c r="A140" s="33" t="s">
        <v>391</v>
      </c>
      <c r="B140" s="24" t="s">
        <v>396</v>
      </c>
      <c r="C140" s="52">
        <v>82.482818692016593</v>
      </c>
      <c r="D140" s="24"/>
      <c r="F140" s="5" t="s">
        <v>402</v>
      </c>
      <c r="G140" s="3">
        <v>0</v>
      </c>
      <c r="H140" s="4" t="s">
        <v>408</v>
      </c>
      <c r="I140" s="4" t="s">
        <v>455</v>
      </c>
      <c r="J140" s="5">
        <v>46082</v>
      </c>
      <c r="K140" s="25" t="s">
        <v>417</v>
      </c>
    </row>
    <row r="141" spans="1:11" x14ac:dyDescent="0.35">
      <c r="A141" s="33" t="s">
        <v>392</v>
      </c>
      <c r="B141" s="24" t="s">
        <v>396</v>
      </c>
      <c r="C141" s="52">
        <v>72.909012551879798</v>
      </c>
      <c r="D141" s="24"/>
      <c r="F141" s="5" t="s">
        <v>403</v>
      </c>
      <c r="G141" s="3" t="s">
        <v>404</v>
      </c>
      <c r="H141" s="4" t="s">
        <v>408</v>
      </c>
      <c r="I141" s="4" t="s">
        <v>455</v>
      </c>
      <c r="J141" s="5">
        <v>46082</v>
      </c>
      <c r="K141" s="25" t="s">
        <v>417</v>
      </c>
    </row>
    <row r="142" spans="1:11" x14ac:dyDescent="0.35">
      <c r="A142" s="33"/>
      <c r="B142" s="24"/>
      <c r="C142" s="37"/>
      <c r="D142" s="24"/>
      <c r="F142" s="5"/>
      <c r="G142" s="3"/>
      <c r="H142" s="55"/>
      <c r="I142" s="55"/>
      <c r="J142" s="24"/>
      <c r="K142" s="25"/>
    </row>
    <row r="143" spans="1:11" x14ac:dyDescent="0.35">
      <c r="A143" s="36" t="s">
        <v>393</v>
      </c>
      <c r="B143" s="24"/>
      <c r="C143" s="37"/>
      <c r="D143" s="24"/>
      <c r="F143" s="5"/>
      <c r="G143" s="3"/>
      <c r="H143" s="55"/>
      <c r="I143" s="55"/>
      <c r="J143" s="24"/>
      <c r="K143" s="25"/>
    </row>
    <row r="144" spans="1:11" x14ac:dyDescent="0.35">
      <c r="A144" s="33" t="s">
        <v>394</v>
      </c>
      <c r="B144" s="24" t="s">
        <v>396</v>
      </c>
      <c r="C144" s="52">
        <v>39.375624999999999</v>
      </c>
      <c r="D144" s="24"/>
      <c r="F144" s="5" t="s">
        <v>403</v>
      </c>
      <c r="G144" s="3" t="s">
        <v>404</v>
      </c>
      <c r="H144" s="4" t="s">
        <v>413</v>
      </c>
      <c r="I144" s="4" t="s">
        <v>456</v>
      </c>
      <c r="J144" s="5">
        <v>46082</v>
      </c>
      <c r="K144" s="25" t="s">
        <v>418</v>
      </c>
    </row>
    <row r="145" spans="1:12" ht="15" thickBot="1" x14ac:dyDescent="0.4">
      <c r="A145" s="42" t="s">
        <v>395</v>
      </c>
      <c r="B145" s="27" t="s">
        <v>396</v>
      </c>
      <c r="C145" s="56">
        <v>45.748042999999896</v>
      </c>
      <c r="D145" s="27"/>
      <c r="E145" s="28"/>
      <c r="F145" s="9" t="s">
        <v>402</v>
      </c>
      <c r="G145" s="57">
        <v>0</v>
      </c>
      <c r="H145" s="8" t="s">
        <v>413</v>
      </c>
      <c r="I145" s="9" t="s">
        <v>456</v>
      </c>
      <c r="J145" s="9">
        <v>46082</v>
      </c>
      <c r="K145" s="29"/>
    </row>
    <row r="146" spans="1:12" ht="15" thickBot="1" x14ac:dyDescent="0.4">
      <c r="A146" s="45"/>
      <c r="B146" s="24"/>
      <c r="C146" s="24"/>
      <c r="F146" s="24"/>
      <c r="H146" s="58"/>
      <c r="I146" s="24"/>
    </row>
    <row r="147" spans="1:12" ht="37.5" thickBot="1" x14ac:dyDescent="0.4">
      <c r="A147" s="59" t="s">
        <v>31</v>
      </c>
      <c r="B147" s="60" t="s">
        <v>121</v>
      </c>
      <c r="C147" s="61" t="s">
        <v>120</v>
      </c>
      <c r="D147" s="13" t="s">
        <v>2</v>
      </c>
      <c r="E147" s="17" t="s">
        <v>3</v>
      </c>
      <c r="F147" s="17" t="s">
        <v>119</v>
      </c>
      <c r="G147" s="13" t="s">
        <v>4</v>
      </c>
      <c r="H147" s="15" t="s">
        <v>314</v>
      </c>
      <c r="I147" s="62" t="s">
        <v>129</v>
      </c>
      <c r="J147" s="62" t="s">
        <v>291</v>
      </c>
      <c r="K147" s="62" t="s">
        <v>142</v>
      </c>
    </row>
    <row r="148" spans="1:12" x14ac:dyDescent="0.35">
      <c r="A148" s="19" t="s">
        <v>146</v>
      </c>
      <c r="B148" s="51"/>
      <c r="C148" s="20"/>
      <c r="D148" s="63"/>
      <c r="E148" s="20"/>
      <c r="F148" s="20"/>
      <c r="G148" s="20"/>
      <c r="H148" s="22" t="s">
        <v>58</v>
      </c>
    </row>
    <row r="149" spans="1:12" x14ac:dyDescent="0.35">
      <c r="A149" s="23" t="s">
        <v>79</v>
      </c>
      <c r="B149" s="24" t="s">
        <v>338</v>
      </c>
      <c r="C149" s="24" t="s">
        <v>336</v>
      </c>
      <c r="D149" s="24">
        <v>68</v>
      </c>
      <c r="E149" s="24" t="s">
        <v>457</v>
      </c>
      <c r="F149" s="24"/>
      <c r="G149" s="5">
        <v>45812</v>
      </c>
      <c r="H149" s="25" t="s">
        <v>290</v>
      </c>
      <c r="I149" s="11">
        <v>810</v>
      </c>
      <c r="K149" s="11">
        <v>200</v>
      </c>
      <c r="L149" s="11" t="s">
        <v>359</v>
      </c>
    </row>
    <row r="150" spans="1:12" x14ac:dyDescent="0.35">
      <c r="A150" s="23" t="s">
        <v>80</v>
      </c>
      <c r="B150" s="24" t="s">
        <v>287</v>
      </c>
      <c r="C150" s="24" t="s">
        <v>336</v>
      </c>
      <c r="D150" s="24">
        <f t="shared" ref="D150:D153" si="8">K150</f>
        <v>56</v>
      </c>
      <c r="E150" s="24" t="s">
        <v>142</v>
      </c>
      <c r="F150" s="24"/>
      <c r="G150" s="5">
        <v>45411</v>
      </c>
      <c r="H150" s="25" t="s">
        <v>290</v>
      </c>
      <c r="I150" s="11">
        <v>116</v>
      </c>
      <c r="J150" s="11">
        <v>80</v>
      </c>
      <c r="K150" s="11">
        <v>56</v>
      </c>
      <c r="L150" s="11" t="s">
        <v>360</v>
      </c>
    </row>
    <row r="151" spans="1:12" x14ac:dyDescent="0.35">
      <c r="A151" s="23" t="s">
        <v>80</v>
      </c>
      <c r="B151" s="24" t="s">
        <v>288</v>
      </c>
      <c r="C151" s="24" t="s">
        <v>336</v>
      </c>
      <c r="D151" s="24">
        <f t="shared" si="8"/>
        <v>27</v>
      </c>
      <c r="E151" s="24" t="s">
        <v>142</v>
      </c>
      <c r="F151" s="24"/>
      <c r="G151" s="5">
        <v>45411</v>
      </c>
      <c r="H151" s="25" t="s">
        <v>289</v>
      </c>
      <c r="I151" s="11">
        <v>246</v>
      </c>
      <c r="K151" s="11">
        <v>27</v>
      </c>
      <c r="L151" s="11" t="s">
        <v>360</v>
      </c>
    </row>
    <row r="152" spans="1:12" x14ac:dyDescent="0.35">
      <c r="A152" s="23" t="s">
        <v>81</v>
      </c>
      <c r="B152" s="24" t="s">
        <v>141</v>
      </c>
      <c r="C152" s="24" t="s">
        <v>336</v>
      </c>
      <c r="D152" s="24">
        <f t="shared" si="8"/>
        <v>214</v>
      </c>
      <c r="E152" s="24" t="s">
        <v>142</v>
      </c>
      <c r="F152" s="24"/>
      <c r="G152" s="5">
        <v>45411</v>
      </c>
      <c r="H152" s="25" t="s">
        <v>286</v>
      </c>
      <c r="J152" s="3">
        <f>8.56/0.03</f>
        <v>285.33333333333337</v>
      </c>
      <c r="K152" s="11">
        <v>214</v>
      </c>
      <c r="L152" s="11" t="s">
        <v>361</v>
      </c>
    </row>
    <row r="153" spans="1:12" x14ac:dyDescent="0.35">
      <c r="A153" s="23" t="s">
        <v>82</v>
      </c>
      <c r="B153" s="55" t="s">
        <v>124</v>
      </c>
      <c r="C153" s="24" t="s">
        <v>336</v>
      </c>
      <c r="D153" s="24">
        <f t="shared" si="8"/>
        <v>106</v>
      </c>
      <c r="E153" s="24" t="s">
        <v>142</v>
      </c>
      <c r="F153" s="64"/>
      <c r="G153" s="5">
        <v>45411</v>
      </c>
      <c r="H153" s="25" t="s">
        <v>286</v>
      </c>
      <c r="K153" s="11">
        <f>K150+50</f>
        <v>106</v>
      </c>
      <c r="L153" s="11" t="s">
        <v>336</v>
      </c>
    </row>
    <row r="154" spans="1:12" x14ac:dyDescent="0.35">
      <c r="A154" s="23" t="s">
        <v>34</v>
      </c>
      <c r="B154" s="55"/>
      <c r="C154" s="24"/>
      <c r="D154" s="64"/>
      <c r="E154" s="24"/>
      <c r="F154" s="24"/>
      <c r="G154" s="24"/>
      <c r="H154" s="25" t="s">
        <v>56</v>
      </c>
    </row>
    <row r="155" spans="1:12" x14ac:dyDescent="0.35">
      <c r="A155" s="23" t="s">
        <v>77</v>
      </c>
      <c r="B155" s="55" t="s">
        <v>295</v>
      </c>
      <c r="C155" s="24" t="s">
        <v>336</v>
      </c>
      <c r="D155" s="64">
        <f>K155</f>
        <v>80</v>
      </c>
      <c r="E155" s="24" t="s">
        <v>142</v>
      </c>
      <c r="F155" s="24" t="s">
        <v>362</v>
      </c>
      <c r="G155" s="5">
        <v>45425</v>
      </c>
      <c r="H155" s="25"/>
      <c r="I155" s="11">
        <v>145</v>
      </c>
      <c r="K155" s="11">
        <v>80</v>
      </c>
      <c r="L155" s="11" t="s">
        <v>336</v>
      </c>
    </row>
    <row r="156" spans="1:12" x14ac:dyDescent="0.35">
      <c r="A156" s="23" t="s">
        <v>35</v>
      </c>
      <c r="B156" s="55" t="s">
        <v>125</v>
      </c>
      <c r="C156" s="24" t="s">
        <v>257</v>
      </c>
      <c r="D156" s="64">
        <f>I156</f>
        <v>0</v>
      </c>
      <c r="E156" s="24" t="s">
        <v>129</v>
      </c>
      <c r="F156" s="24"/>
      <c r="G156" s="5">
        <v>45411</v>
      </c>
      <c r="H156" s="25" t="s">
        <v>57</v>
      </c>
      <c r="I156" s="64">
        <v>0</v>
      </c>
    </row>
    <row r="157" spans="1:12" x14ac:dyDescent="0.35">
      <c r="A157" s="23" t="s">
        <v>78</v>
      </c>
      <c r="B157" s="55" t="s">
        <v>296</v>
      </c>
      <c r="C157" s="24" t="s">
        <v>257</v>
      </c>
      <c r="D157" s="64">
        <f>K157</f>
        <v>50</v>
      </c>
      <c r="E157" s="24" t="s">
        <v>142</v>
      </c>
      <c r="F157" s="24"/>
      <c r="G157" s="5">
        <v>45411</v>
      </c>
      <c r="H157" s="25"/>
      <c r="K157" s="11">
        <f>50</f>
        <v>50</v>
      </c>
      <c r="L157" s="11" t="s">
        <v>335</v>
      </c>
    </row>
    <row r="158" spans="1:12" x14ac:dyDescent="0.35">
      <c r="A158" s="23" t="s">
        <v>36</v>
      </c>
      <c r="B158" s="24"/>
      <c r="C158" s="24"/>
      <c r="D158" s="24"/>
      <c r="E158" s="24"/>
      <c r="F158" s="24"/>
      <c r="G158" s="24"/>
      <c r="H158" s="25" t="s">
        <v>59</v>
      </c>
    </row>
    <row r="159" spans="1:12" x14ac:dyDescent="0.35">
      <c r="A159" s="23" t="s">
        <v>78</v>
      </c>
      <c r="B159" s="55" t="s">
        <v>296</v>
      </c>
      <c r="C159" s="24" t="s">
        <v>257</v>
      </c>
      <c r="D159" s="64">
        <f>K159</f>
        <v>50</v>
      </c>
      <c r="E159" s="24" t="s">
        <v>142</v>
      </c>
      <c r="F159" s="24"/>
      <c r="G159" s="5">
        <v>45411</v>
      </c>
      <c r="H159" s="25"/>
      <c r="K159" s="11">
        <f>50</f>
        <v>50</v>
      </c>
      <c r="L159" s="11" t="s">
        <v>335</v>
      </c>
    </row>
    <row r="160" spans="1:12" x14ac:dyDescent="0.35">
      <c r="A160" s="23" t="s">
        <v>37</v>
      </c>
      <c r="B160" s="24" t="s">
        <v>128</v>
      </c>
      <c r="C160" s="24" t="s">
        <v>257</v>
      </c>
      <c r="D160" s="24">
        <f>I160</f>
        <v>176</v>
      </c>
      <c r="E160" s="24" t="s">
        <v>129</v>
      </c>
      <c r="F160" s="24"/>
      <c r="G160" s="5">
        <v>45922</v>
      </c>
      <c r="H160" s="25" t="s">
        <v>60</v>
      </c>
      <c r="I160" s="11">
        <v>176</v>
      </c>
    </row>
    <row r="161" spans="1:10" x14ac:dyDescent="0.35">
      <c r="A161" s="23" t="s">
        <v>38</v>
      </c>
      <c r="B161" s="24" t="s">
        <v>358</v>
      </c>
      <c r="C161" s="24"/>
      <c r="D161" s="24"/>
      <c r="E161" s="24"/>
      <c r="F161" s="24" t="s">
        <v>367</v>
      </c>
      <c r="G161" s="5">
        <v>45425</v>
      </c>
      <c r="H161" s="25" t="s">
        <v>61</v>
      </c>
    </row>
    <row r="162" spans="1:10" x14ac:dyDescent="0.35">
      <c r="A162" s="23" t="s">
        <v>48</v>
      </c>
      <c r="B162" s="24" t="s">
        <v>123</v>
      </c>
      <c r="C162" s="24" t="s">
        <v>257</v>
      </c>
      <c r="D162" s="54">
        <f>J162</f>
        <v>6.26</v>
      </c>
      <c r="E162" s="24" t="s">
        <v>126</v>
      </c>
      <c r="F162" s="24" t="s">
        <v>280</v>
      </c>
      <c r="G162" s="5">
        <v>45408</v>
      </c>
      <c r="H162" s="25" t="s">
        <v>71</v>
      </c>
      <c r="J162" s="11">
        <v>6.26</v>
      </c>
    </row>
    <row r="163" spans="1:10" x14ac:dyDescent="0.35">
      <c r="A163" s="23" t="s">
        <v>345</v>
      </c>
      <c r="B163" s="24" t="s">
        <v>344</v>
      </c>
      <c r="C163" s="24" t="s">
        <v>257</v>
      </c>
      <c r="D163" s="54">
        <v>0</v>
      </c>
      <c r="E163" s="24"/>
      <c r="F163" s="24"/>
      <c r="G163" s="5">
        <v>45419</v>
      </c>
      <c r="H163" s="25" t="s">
        <v>71</v>
      </c>
    </row>
    <row r="164" spans="1:10" x14ac:dyDescent="0.35">
      <c r="A164" s="23" t="s">
        <v>76</v>
      </c>
      <c r="B164" s="55" t="s">
        <v>123</v>
      </c>
      <c r="C164" s="24" t="s">
        <v>257</v>
      </c>
      <c r="D164" s="54">
        <f t="shared" ref="D164:D165" si="9">J164</f>
        <v>6.26</v>
      </c>
      <c r="E164" s="24" t="s">
        <v>126</v>
      </c>
      <c r="F164" s="24" t="s">
        <v>280</v>
      </c>
      <c r="G164" s="5">
        <v>45408</v>
      </c>
      <c r="H164" s="25" t="s">
        <v>55</v>
      </c>
      <c r="J164" s="11">
        <v>6.26</v>
      </c>
    </row>
    <row r="165" spans="1:10" x14ac:dyDescent="0.35">
      <c r="A165" s="23" t="s">
        <v>41</v>
      </c>
      <c r="B165" s="24" t="s">
        <v>131</v>
      </c>
      <c r="C165" s="24" t="s">
        <v>257</v>
      </c>
      <c r="D165" s="54">
        <f t="shared" si="9"/>
        <v>4.38</v>
      </c>
      <c r="E165" s="24" t="s">
        <v>126</v>
      </c>
      <c r="F165" s="24" t="s">
        <v>281</v>
      </c>
      <c r="G165" s="5">
        <v>45408</v>
      </c>
      <c r="H165" s="25" t="s">
        <v>64</v>
      </c>
      <c r="I165" s="11">
        <v>0</v>
      </c>
      <c r="J165" s="11">
        <v>4.38</v>
      </c>
    </row>
    <row r="166" spans="1:10" x14ac:dyDescent="0.35">
      <c r="A166" s="23" t="s">
        <v>42</v>
      </c>
      <c r="B166" s="24" t="s">
        <v>132</v>
      </c>
      <c r="C166" s="24" t="s">
        <v>257</v>
      </c>
      <c r="D166" s="54">
        <f t="shared" ref="D166:D167" si="10">J166</f>
        <v>4.38</v>
      </c>
      <c r="E166" s="24" t="s">
        <v>126</v>
      </c>
      <c r="F166" s="24" t="s">
        <v>281</v>
      </c>
      <c r="G166" s="5">
        <v>45411</v>
      </c>
      <c r="H166" s="25" t="s">
        <v>65</v>
      </c>
      <c r="I166" s="11">
        <v>0</v>
      </c>
      <c r="J166" s="11">
        <v>4.38</v>
      </c>
    </row>
    <row r="167" spans="1:10" x14ac:dyDescent="0.35">
      <c r="A167" s="23" t="s">
        <v>47</v>
      </c>
      <c r="B167" s="24" t="s">
        <v>134</v>
      </c>
      <c r="C167" s="24" t="s">
        <v>257</v>
      </c>
      <c r="D167" s="54">
        <f t="shared" si="10"/>
        <v>4.38</v>
      </c>
      <c r="E167" s="24" t="s">
        <v>126</v>
      </c>
      <c r="F167" s="24" t="s">
        <v>281</v>
      </c>
      <c r="G167" s="5">
        <v>45411</v>
      </c>
      <c r="H167" s="25" t="s">
        <v>70</v>
      </c>
      <c r="I167" s="11">
        <v>0</v>
      </c>
      <c r="J167" s="11">
        <v>4.38</v>
      </c>
    </row>
    <row r="168" spans="1:10" x14ac:dyDescent="0.35">
      <c r="A168" s="23" t="s">
        <v>75</v>
      </c>
      <c r="B168" s="55" t="s">
        <v>123</v>
      </c>
      <c r="C168" s="24" t="s">
        <v>257</v>
      </c>
      <c r="D168" s="54">
        <f>J168</f>
        <v>10</v>
      </c>
      <c r="E168" s="24" t="s">
        <v>126</v>
      </c>
      <c r="F168" s="24" t="s">
        <v>298</v>
      </c>
      <c r="G168" s="5">
        <v>45408</v>
      </c>
      <c r="H168" s="25" t="s">
        <v>54</v>
      </c>
      <c r="J168" s="11">
        <v>10</v>
      </c>
    </row>
    <row r="169" spans="1:10" x14ac:dyDescent="0.35">
      <c r="A169" s="23" t="s">
        <v>45</v>
      </c>
      <c r="B169" s="24" t="s">
        <v>123</v>
      </c>
      <c r="C169" s="24" t="s">
        <v>257</v>
      </c>
      <c r="D169" s="54">
        <f>J169</f>
        <v>10</v>
      </c>
      <c r="E169" s="24" t="s">
        <v>126</v>
      </c>
      <c r="F169" s="24" t="s">
        <v>298</v>
      </c>
      <c r="G169" s="5">
        <v>45408</v>
      </c>
      <c r="H169" s="25" t="s">
        <v>68</v>
      </c>
      <c r="J169" s="11">
        <v>10</v>
      </c>
    </row>
    <row r="170" spans="1:10" x14ac:dyDescent="0.35">
      <c r="A170" s="23" t="s">
        <v>46</v>
      </c>
      <c r="B170" s="24" t="s">
        <v>134</v>
      </c>
      <c r="C170" s="24" t="s">
        <v>257</v>
      </c>
      <c r="D170" s="24">
        <f>J170</f>
        <v>4.38</v>
      </c>
      <c r="E170" s="24" t="s">
        <v>126</v>
      </c>
      <c r="F170" s="24" t="s">
        <v>281</v>
      </c>
      <c r="G170" s="5">
        <v>45411</v>
      </c>
      <c r="H170" s="25" t="s">
        <v>69</v>
      </c>
      <c r="I170" s="11">
        <v>0</v>
      </c>
      <c r="J170" s="11">
        <v>4.38</v>
      </c>
    </row>
    <row r="171" spans="1:10" x14ac:dyDescent="0.35">
      <c r="A171" s="23" t="s">
        <v>32</v>
      </c>
      <c r="B171" s="24" t="s">
        <v>122</v>
      </c>
      <c r="C171" s="24" t="s">
        <v>257</v>
      </c>
      <c r="D171" s="24">
        <f>J171</f>
        <v>2847</v>
      </c>
      <c r="E171" s="24" t="s">
        <v>126</v>
      </c>
      <c r="F171" s="24" t="s">
        <v>282</v>
      </c>
      <c r="G171" s="5">
        <v>45408</v>
      </c>
      <c r="H171" s="25" t="s">
        <v>52</v>
      </c>
      <c r="J171" s="11">
        <v>2847</v>
      </c>
    </row>
    <row r="172" spans="1:10" x14ac:dyDescent="0.35">
      <c r="A172" s="11" t="s">
        <v>32</v>
      </c>
      <c r="B172" s="24" t="s">
        <v>487</v>
      </c>
      <c r="C172" s="24" t="s">
        <v>257</v>
      </c>
      <c r="D172" s="24">
        <v>676</v>
      </c>
      <c r="E172" s="24" t="s">
        <v>129</v>
      </c>
      <c r="F172" s="24" t="s">
        <v>488</v>
      </c>
      <c r="G172" s="5">
        <v>46210</v>
      </c>
      <c r="H172" s="25" t="s">
        <v>52</v>
      </c>
    </row>
    <row r="173" spans="1:10" x14ac:dyDescent="0.35">
      <c r="A173" s="23" t="s">
        <v>33</v>
      </c>
      <c r="B173" s="24" t="s">
        <v>127</v>
      </c>
      <c r="C173" s="24" t="s">
        <v>257</v>
      </c>
      <c r="D173" s="24">
        <f>J173</f>
        <v>17.600000000000001</v>
      </c>
      <c r="E173" s="24" t="s">
        <v>126</v>
      </c>
      <c r="F173" s="24" t="s">
        <v>297</v>
      </c>
      <c r="G173" s="5">
        <v>45411</v>
      </c>
      <c r="H173" s="25" t="s">
        <v>53</v>
      </c>
      <c r="J173" s="11">
        <v>17.600000000000001</v>
      </c>
    </row>
    <row r="174" spans="1:10" x14ac:dyDescent="0.35">
      <c r="A174" s="23" t="s">
        <v>116</v>
      </c>
      <c r="B174" s="24" t="s">
        <v>131</v>
      </c>
      <c r="C174" s="24" t="s">
        <v>257</v>
      </c>
      <c r="D174" s="24">
        <v>0.81</v>
      </c>
      <c r="E174" s="24" t="s">
        <v>342</v>
      </c>
      <c r="F174" s="24"/>
      <c r="G174" s="5">
        <v>45419</v>
      </c>
      <c r="H174" s="25" t="s">
        <v>115</v>
      </c>
      <c r="I174" s="11">
        <v>0</v>
      </c>
    </row>
    <row r="175" spans="1:10" x14ac:dyDescent="0.35">
      <c r="A175" s="23" t="s">
        <v>40</v>
      </c>
      <c r="C175" s="24"/>
      <c r="D175" s="24"/>
      <c r="F175" s="24" t="s">
        <v>355</v>
      </c>
      <c r="G175" s="24"/>
      <c r="H175" s="25" t="s">
        <v>63</v>
      </c>
    </row>
    <row r="176" spans="1:10" x14ac:dyDescent="0.35">
      <c r="A176" s="23" t="s">
        <v>43</v>
      </c>
      <c r="B176" s="24" t="s">
        <v>131</v>
      </c>
      <c r="C176" s="24" t="s">
        <v>257</v>
      </c>
      <c r="D176" s="24">
        <v>0.81</v>
      </c>
      <c r="E176" s="24" t="s">
        <v>342</v>
      </c>
      <c r="F176" s="24"/>
      <c r="G176" s="5">
        <v>45419</v>
      </c>
      <c r="H176" s="25" t="s">
        <v>66</v>
      </c>
      <c r="I176" s="11">
        <v>0</v>
      </c>
    </row>
    <row r="177" spans="1:10" x14ac:dyDescent="0.35">
      <c r="A177" s="23" t="s">
        <v>90</v>
      </c>
      <c r="B177" s="24" t="s">
        <v>122</v>
      </c>
      <c r="C177" s="24" t="s">
        <v>257</v>
      </c>
      <c r="D177" s="24">
        <f>J177</f>
        <v>1971</v>
      </c>
      <c r="E177" s="24" t="s">
        <v>126</v>
      </c>
      <c r="F177" s="24" t="s">
        <v>283</v>
      </c>
      <c r="G177" s="5">
        <v>45408</v>
      </c>
      <c r="H177" s="25" t="s">
        <v>89</v>
      </c>
      <c r="J177" s="11">
        <v>1971</v>
      </c>
    </row>
    <row r="178" spans="1:10" x14ac:dyDescent="0.35">
      <c r="A178" s="11" t="s">
        <v>50</v>
      </c>
      <c r="B178" s="24" t="s">
        <v>135</v>
      </c>
      <c r="C178" s="24" t="s">
        <v>257</v>
      </c>
      <c r="D178" s="24">
        <f>I178</f>
        <v>328</v>
      </c>
      <c r="E178" s="24" t="s">
        <v>129</v>
      </c>
      <c r="F178" s="24"/>
      <c r="G178" s="5">
        <v>45922</v>
      </c>
      <c r="H178" s="25" t="s">
        <v>73</v>
      </c>
      <c r="I178" s="11">
        <v>328</v>
      </c>
    </row>
    <row r="179" spans="1:10" x14ac:dyDescent="0.35">
      <c r="A179" s="11" t="s">
        <v>39</v>
      </c>
      <c r="B179" s="24" t="s">
        <v>130</v>
      </c>
      <c r="C179" s="24" t="s">
        <v>257</v>
      </c>
      <c r="D179" s="24">
        <f t="shared" ref="D179:D189" si="11">I179</f>
        <v>1223</v>
      </c>
      <c r="E179" s="24" t="s">
        <v>129</v>
      </c>
      <c r="F179" s="24"/>
      <c r="G179" s="5">
        <v>45918</v>
      </c>
      <c r="H179" s="25" t="s">
        <v>62</v>
      </c>
      <c r="I179" s="11">
        <v>1223</v>
      </c>
    </row>
    <row r="180" spans="1:10" x14ac:dyDescent="0.35">
      <c r="A180" s="11" t="s">
        <v>112</v>
      </c>
      <c r="B180" s="24" t="s">
        <v>139</v>
      </c>
      <c r="C180" s="24" t="s">
        <v>257</v>
      </c>
      <c r="D180" s="24">
        <f t="shared" si="11"/>
        <v>147</v>
      </c>
      <c r="E180" s="24" t="s">
        <v>129</v>
      </c>
      <c r="F180" s="24"/>
      <c r="G180" s="5">
        <v>45922</v>
      </c>
      <c r="H180" s="25" t="s">
        <v>111</v>
      </c>
      <c r="I180" s="11">
        <v>147</v>
      </c>
    </row>
    <row r="181" spans="1:10" x14ac:dyDescent="0.35">
      <c r="A181" s="11" t="s">
        <v>102</v>
      </c>
      <c r="B181" s="24" t="s">
        <v>138</v>
      </c>
      <c r="C181" s="24" t="s">
        <v>257</v>
      </c>
      <c r="D181" s="24">
        <f t="shared" si="11"/>
        <v>206</v>
      </c>
      <c r="E181" s="24" t="s">
        <v>129</v>
      </c>
      <c r="F181" s="24"/>
      <c r="G181" s="5">
        <v>45918</v>
      </c>
      <c r="H181" s="25" t="s">
        <v>101</v>
      </c>
      <c r="I181" s="11">
        <v>206</v>
      </c>
    </row>
    <row r="182" spans="1:10" x14ac:dyDescent="0.35">
      <c r="A182" s="11" t="s">
        <v>104</v>
      </c>
      <c r="B182" s="24" t="s">
        <v>138</v>
      </c>
      <c r="C182" s="24" t="s">
        <v>257</v>
      </c>
      <c r="D182" s="24">
        <f t="shared" si="11"/>
        <v>43</v>
      </c>
      <c r="E182" s="24" t="s">
        <v>129</v>
      </c>
      <c r="F182" s="24"/>
      <c r="G182" s="5">
        <v>45918</v>
      </c>
      <c r="H182" s="25" t="s">
        <v>103</v>
      </c>
      <c r="I182" s="11">
        <v>43</v>
      </c>
      <c r="J182" s="11">
        <v>16.399999999999999</v>
      </c>
    </row>
    <row r="183" spans="1:10" x14ac:dyDescent="0.35">
      <c r="A183" s="11" t="s">
        <v>114</v>
      </c>
      <c r="B183" s="24" t="s">
        <v>138</v>
      </c>
      <c r="C183" s="24" t="s">
        <v>257</v>
      </c>
      <c r="D183" s="24">
        <f t="shared" si="11"/>
        <v>43</v>
      </c>
      <c r="E183" s="24" t="s">
        <v>129</v>
      </c>
      <c r="F183" s="24"/>
      <c r="G183" s="5">
        <v>45922</v>
      </c>
      <c r="H183" s="25" t="s">
        <v>113</v>
      </c>
      <c r="I183" s="11">
        <v>43</v>
      </c>
      <c r="J183" s="11">
        <v>16.399999999999999</v>
      </c>
    </row>
    <row r="184" spans="1:10" x14ac:dyDescent="0.35">
      <c r="A184" s="11" t="s">
        <v>51</v>
      </c>
      <c r="B184" s="24" t="s">
        <v>135</v>
      </c>
      <c r="C184" s="24" t="s">
        <v>257</v>
      </c>
      <c r="D184" s="24">
        <f t="shared" si="11"/>
        <v>684</v>
      </c>
      <c r="E184" s="24" t="s">
        <v>129</v>
      </c>
      <c r="F184" s="24"/>
      <c r="G184" s="5">
        <v>45922</v>
      </c>
      <c r="H184" s="25" t="s">
        <v>74</v>
      </c>
      <c r="I184" s="11">
        <v>684</v>
      </c>
    </row>
    <row r="185" spans="1:10" x14ac:dyDescent="0.35">
      <c r="A185" s="11" t="s">
        <v>92</v>
      </c>
      <c r="B185" s="24" t="s">
        <v>288</v>
      </c>
      <c r="C185" s="24" t="s">
        <v>257</v>
      </c>
      <c r="D185" s="24">
        <f t="shared" si="11"/>
        <v>1066</v>
      </c>
      <c r="E185" s="24" t="s">
        <v>129</v>
      </c>
      <c r="F185" s="24"/>
      <c r="G185" s="5">
        <v>45918</v>
      </c>
      <c r="H185" s="25" t="s">
        <v>91</v>
      </c>
      <c r="I185" s="11">
        <v>1066</v>
      </c>
    </row>
    <row r="186" spans="1:10" x14ac:dyDescent="0.35">
      <c r="A186" s="11" t="s">
        <v>96</v>
      </c>
      <c r="B186" s="24" t="s">
        <v>130</v>
      </c>
      <c r="C186" s="24" t="s">
        <v>257</v>
      </c>
      <c r="D186" s="24">
        <f t="shared" si="11"/>
        <v>143</v>
      </c>
      <c r="E186" s="24" t="s">
        <v>129</v>
      </c>
      <c r="F186" s="24"/>
      <c r="G186" s="5">
        <v>45918</v>
      </c>
      <c r="H186" s="25" t="s">
        <v>95</v>
      </c>
      <c r="I186" s="11">
        <v>143</v>
      </c>
    </row>
    <row r="187" spans="1:10" x14ac:dyDescent="0.35">
      <c r="A187" s="11" t="s">
        <v>44</v>
      </c>
      <c r="B187" s="24" t="s">
        <v>133</v>
      </c>
      <c r="C187" s="24" t="s">
        <v>257</v>
      </c>
      <c r="D187" s="24">
        <f t="shared" si="11"/>
        <v>179</v>
      </c>
      <c r="E187" s="24" t="s">
        <v>129</v>
      </c>
      <c r="F187" s="24"/>
      <c r="G187" s="5">
        <v>45922</v>
      </c>
      <c r="H187" s="25" t="s">
        <v>67</v>
      </c>
      <c r="I187" s="11">
        <v>179</v>
      </c>
    </row>
    <row r="188" spans="1:10" x14ac:dyDescent="0.35">
      <c r="A188" s="11" t="s">
        <v>88</v>
      </c>
      <c r="B188" s="24" t="s">
        <v>133</v>
      </c>
      <c r="C188" s="24" t="s">
        <v>257</v>
      </c>
      <c r="D188" s="24">
        <f t="shared" si="11"/>
        <v>179</v>
      </c>
      <c r="E188" s="24" t="s">
        <v>129</v>
      </c>
      <c r="F188" s="24"/>
      <c r="G188" s="5">
        <v>45922</v>
      </c>
      <c r="H188" s="25" t="s">
        <v>87</v>
      </c>
      <c r="I188" s="11">
        <v>179</v>
      </c>
    </row>
    <row r="189" spans="1:10" x14ac:dyDescent="0.35">
      <c r="A189" s="11" t="s">
        <v>98</v>
      </c>
      <c r="B189" s="24" t="s">
        <v>137</v>
      </c>
      <c r="C189" s="24" t="s">
        <v>257</v>
      </c>
      <c r="D189" s="24">
        <f t="shared" si="11"/>
        <v>179</v>
      </c>
      <c r="E189" s="24" t="s">
        <v>129</v>
      </c>
      <c r="F189" s="24"/>
      <c r="G189" s="5">
        <v>45922</v>
      </c>
      <c r="H189" s="25" t="s">
        <v>97</v>
      </c>
      <c r="I189" s="11">
        <v>179</v>
      </c>
    </row>
    <row r="190" spans="1:10" x14ac:dyDescent="0.35">
      <c r="A190" s="23" t="s">
        <v>49</v>
      </c>
      <c r="B190" s="24" t="s">
        <v>368</v>
      </c>
      <c r="C190" s="24" t="s">
        <v>257</v>
      </c>
      <c r="D190" s="24">
        <v>700</v>
      </c>
      <c r="E190" s="24" t="s">
        <v>370</v>
      </c>
      <c r="F190" s="24"/>
      <c r="G190" s="5">
        <v>45425</v>
      </c>
      <c r="H190" s="25" t="s">
        <v>72</v>
      </c>
    </row>
    <row r="191" spans="1:10" x14ac:dyDescent="0.35">
      <c r="A191" s="23" t="s">
        <v>100</v>
      </c>
      <c r="B191" s="24" t="s">
        <v>137</v>
      </c>
      <c r="C191" s="24" t="s">
        <v>257</v>
      </c>
      <c r="D191" s="24">
        <f>J191</f>
        <v>910</v>
      </c>
      <c r="E191" s="24" t="s">
        <v>126</v>
      </c>
      <c r="F191" s="24" t="s">
        <v>284</v>
      </c>
      <c r="G191" s="5">
        <v>45408</v>
      </c>
      <c r="H191" s="25" t="s">
        <v>99</v>
      </c>
      <c r="J191" s="11">
        <v>910</v>
      </c>
    </row>
    <row r="192" spans="1:10" x14ac:dyDescent="0.35">
      <c r="A192" s="23" t="s">
        <v>106</v>
      </c>
      <c r="B192" s="24" t="s">
        <v>122</v>
      </c>
      <c r="C192" s="24" t="s">
        <v>257</v>
      </c>
      <c r="D192" s="24">
        <f t="shared" ref="D192:D194" si="12">J192</f>
        <v>1971</v>
      </c>
      <c r="E192" s="24" t="s">
        <v>126</v>
      </c>
      <c r="F192" s="24" t="s">
        <v>283</v>
      </c>
      <c r="G192" s="5">
        <v>45408</v>
      </c>
      <c r="H192" s="25" t="s">
        <v>105</v>
      </c>
      <c r="J192" s="11">
        <v>1971</v>
      </c>
    </row>
    <row r="193" spans="1:10" x14ac:dyDescent="0.35">
      <c r="A193" s="23" t="s">
        <v>108</v>
      </c>
      <c r="B193" s="24" t="s">
        <v>137</v>
      </c>
      <c r="C193" s="24" t="s">
        <v>257</v>
      </c>
      <c r="D193" s="24">
        <f t="shared" si="12"/>
        <v>45.1</v>
      </c>
      <c r="E193" s="24" t="s">
        <v>126</v>
      </c>
      <c r="F193" s="24" t="s">
        <v>285</v>
      </c>
      <c r="G193" s="5">
        <v>45408</v>
      </c>
      <c r="H193" s="25" t="s">
        <v>107</v>
      </c>
      <c r="J193" s="11">
        <v>45.1</v>
      </c>
    </row>
    <row r="194" spans="1:10" x14ac:dyDescent="0.35">
      <c r="A194" s="23" t="s">
        <v>110</v>
      </c>
      <c r="B194" s="24" t="s">
        <v>140</v>
      </c>
      <c r="C194" s="24" t="s">
        <v>257</v>
      </c>
      <c r="D194" s="24">
        <f t="shared" si="12"/>
        <v>51.7</v>
      </c>
      <c r="E194" s="24" t="s">
        <v>126</v>
      </c>
      <c r="F194" s="24" t="s">
        <v>292</v>
      </c>
      <c r="G194" s="5">
        <v>45408</v>
      </c>
      <c r="H194" s="25" t="s">
        <v>109</v>
      </c>
      <c r="I194" s="11">
        <v>580</v>
      </c>
      <c r="J194" s="11">
        <v>51.7</v>
      </c>
    </row>
    <row r="195" spans="1:10" x14ac:dyDescent="0.35">
      <c r="A195" s="11" t="s">
        <v>94</v>
      </c>
      <c r="B195" s="24" t="s">
        <v>136</v>
      </c>
      <c r="C195" s="24" t="s">
        <v>257</v>
      </c>
      <c r="D195" s="24">
        <f>I195</f>
        <v>605</v>
      </c>
      <c r="E195" s="24" t="s">
        <v>129</v>
      </c>
      <c r="F195" s="24"/>
      <c r="G195" s="5">
        <v>45925</v>
      </c>
      <c r="H195" s="25" t="s">
        <v>93</v>
      </c>
      <c r="I195" s="11">
        <v>605</v>
      </c>
    </row>
    <row r="196" spans="1:10" x14ac:dyDescent="0.35">
      <c r="A196" s="11" t="s">
        <v>489</v>
      </c>
      <c r="B196" s="24" t="s">
        <v>137</v>
      </c>
      <c r="C196" s="24" t="s">
        <v>257</v>
      </c>
      <c r="D196" s="24">
        <f>I196</f>
        <v>65</v>
      </c>
      <c r="E196" s="24" t="s">
        <v>129</v>
      </c>
      <c r="F196" s="24"/>
      <c r="G196" s="5">
        <v>45918</v>
      </c>
      <c r="H196" s="25" t="s">
        <v>490</v>
      </c>
      <c r="I196" s="11">
        <v>65</v>
      </c>
    </row>
    <row r="197" spans="1:10" ht="15" thickBot="1" x14ac:dyDescent="0.4"/>
    <row r="198" spans="1:10" ht="19" thickBot="1" x14ac:dyDescent="0.4">
      <c r="A198" s="16" t="s">
        <v>458</v>
      </c>
      <c r="B198" s="13" t="s">
        <v>120</v>
      </c>
      <c r="C198" s="13" t="s">
        <v>2</v>
      </c>
      <c r="D198" s="17" t="s">
        <v>3</v>
      </c>
      <c r="E198" s="17" t="s">
        <v>119</v>
      </c>
      <c r="F198" s="13" t="s">
        <v>4</v>
      </c>
      <c r="G198" s="15" t="s">
        <v>414</v>
      </c>
    </row>
    <row r="199" spans="1:10" x14ac:dyDescent="0.35">
      <c r="A199" s="19" t="s">
        <v>467</v>
      </c>
      <c r="B199" s="20" t="s">
        <v>460</v>
      </c>
      <c r="C199" s="21">
        <v>3.5000000000000003E-2</v>
      </c>
      <c r="D199" s="6" t="s">
        <v>408</v>
      </c>
      <c r="E199" s="6" t="s">
        <v>455</v>
      </c>
      <c r="F199" s="7">
        <v>46082</v>
      </c>
      <c r="G199" s="65"/>
    </row>
    <row r="200" spans="1:10" x14ac:dyDescent="0.35">
      <c r="A200" s="23" t="s">
        <v>468</v>
      </c>
      <c r="B200" s="24" t="s">
        <v>460</v>
      </c>
      <c r="C200" s="11">
        <v>2.5999999999999999E-2</v>
      </c>
      <c r="D200" s="4" t="s">
        <v>408</v>
      </c>
      <c r="E200" s="4" t="s">
        <v>455</v>
      </c>
      <c r="F200" s="5">
        <v>46082</v>
      </c>
      <c r="G200" s="66"/>
    </row>
    <row r="201" spans="1:10" x14ac:dyDescent="0.35">
      <c r="A201" s="23" t="s">
        <v>469</v>
      </c>
      <c r="B201" s="24" t="s">
        <v>461</v>
      </c>
      <c r="C201" s="11">
        <v>0.22800000000000001</v>
      </c>
      <c r="D201" s="4" t="s">
        <v>408</v>
      </c>
      <c r="E201" s="4" t="s">
        <v>455</v>
      </c>
      <c r="F201" s="5">
        <v>46082</v>
      </c>
      <c r="G201" s="66"/>
    </row>
    <row r="202" spans="1:10" x14ac:dyDescent="0.35">
      <c r="A202" s="23" t="s">
        <v>470</v>
      </c>
      <c r="B202" s="24" t="s">
        <v>461</v>
      </c>
      <c r="C202" s="11">
        <v>0.24199999999999999</v>
      </c>
      <c r="D202" s="4" t="s">
        <v>408</v>
      </c>
      <c r="E202" s="4" t="s">
        <v>455</v>
      </c>
      <c r="F202" s="5">
        <v>46082</v>
      </c>
      <c r="G202" s="66"/>
    </row>
    <row r="203" spans="1:10" x14ac:dyDescent="0.35">
      <c r="A203" s="23" t="s">
        <v>471</v>
      </c>
      <c r="B203" s="24" t="s">
        <v>461</v>
      </c>
      <c r="C203" s="11">
        <v>0.22800000000000001</v>
      </c>
      <c r="D203" s="4" t="s">
        <v>408</v>
      </c>
      <c r="E203" s="4" t="s">
        <v>455</v>
      </c>
      <c r="F203" s="5">
        <v>46082</v>
      </c>
      <c r="G203" s="66"/>
    </row>
    <row r="204" spans="1:10" x14ac:dyDescent="0.35">
      <c r="A204" s="23" t="s">
        <v>472</v>
      </c>
      <c r="B204" s="24" t="s">
        <v>461</v>
      </c>
      <c r="C204" s="11">
        <v>0.151</v>
      </c>
      <c r="D204" s="4" t="s">
        <v>408</v>
      </c>
      <c r="E204" s="4" t="s">
        <v>455</v>
      </c>
      <c r="F204" s="5">
        <v>46082</v>
      </c>
      <c r="G204" s="66"/>
    </row>
    <row r="205" spans="1:10" x14ac:dyDescent="0.35">
      <c r="A205" s="23" t="s">
        <v>473</v>
      </c>
      <c r="B205" s="24" t="s">
        <v>461</v>
      </c>
      <c r="C205" s="11">
        <v>9.6000000000000002E-2</v>
      </c>
      <c r="D205" s="4" t="s">
        <v>408</v>
      </c>
      <c r="E205" s="4" t="s">
        <v>455</v>
      </c>
      <c r="F205" s="5">
        <v>46082</v>
      </c>
      <c r="G205" s="66"/>
    </row>
    <row r="206" spans="1:10" x14ac:dyDescent="0.35">
      <c r="A206" s="23" t="s">
        <v>474</v>
      </c>
      <c r="B206" s="24" t="s">
        <v>460</v>
      </c>
      <c r="C206" s="11">
        <v>3.3000000000000002E-2</v>
      </c>
      <c r="D206" s="4" t="s">
        <v>408</v>
      </c>
      <c r="E206" s="4" t="s">
        <v>455</v>
      </c>
      <c r="F206" s="5">
        <v>46082</v>
      </c>
      <c r="G206" s="66"/>
    </row>
    <row r="207" spans="1:10" x14ac:dyDescent="0.35">
      <c r="A207" s="23" t="s">
        <v>475</v>
      </c>
      <c r="B207" s="24" t="s">
        <v>460</v>
      </c>
      <c r="C207" s="11">
        <v>9.4E-2</v>
      </c>
      <c r="D207" s="4" t="s">
        <v>408</v>
      </c>
      <c r="E207" s="4" t="s">
        <v>455</v>
      </c>
      <c r="F207" s="5">
        <v>46082</v>
      </c>
      <c r="G207" s="66"/>
    </row>
    <row r="208" spans="1:10" x14ac:dyDescent="0.35">
      <c r="A208" s="23" t="s">
        <v>476</v>
      </c>
      <c r="B208" s="24" t="s">
        <v>460</v>
      </c>
      <c r="C208" s="11">
        <v>4.2000000000000003E-2</v>
      </c>
      <c r="D208" s="4" t="s">
        <v>408</v>
      </c>
      <c r="E208" s="4" t="s">
        <v>455</v>
      </c>
      <c r="F208" s="5">
        <v>46082</v>
      </c>
      <c r="G208" s="66"/>
    </row>
    <row r="209" spans="1:7" x14ac:dyDescent="0.35">
      <c r="A209" s="23" t="s">
        <v>477</v>
      </c>
      <c r="B209" s="24" t="s">
        <v>459</v>
      </c>
      <c r="C209" s="11">
        <v>0.29399999999999998</v>
      </c>
      <c r="D209" s="4" t="s">
        <v>408</v>
      </c>
      <c r="E209" s="4" t="s">
        <v>455</v>
      </c>
      <c r="F209" s="5">
        <v>46082</v>
      </c>
      <c r="G209" s="66"/>
    </row>
    <row r="210" spans="1:7" x14ac:dyDescent="0.35">
      <c r="A210" s="23" t="s">
        <v>478</v>
      </c>
      <c r="B210" s="24" t="s">
        <v>459</v>
      </c>
      <c r="C210" s="11">
        <v>0.223</v>
      </c>
      <c r="D210" s="4" t="s">
        <v>408</v>
      </c>
      <c r="E210" s="4" t="s">
        <v>455</v>
      </c>
      <c r="F210" s="5">
        <v>46082</v>
      </c>
      <c r="G210" s="66"/>
    </row>
    <row r="211" spans="1:7" x14ac:dyDescent="0.35">
      <c r="A211" s="23" t="s">
        <v>479</v>
      </c>
      <c r="B211" s="24" t="s">
        <v>459</v>
      </c>
      <c r="C211" s="11">
        <v>0.17100000000000001</v>
      </c>
      <c r="D211" s="4" t="s">
        <v>408</v>
      </c>
      <c r="E211" s="4" t="s">
        <v>455</v>
      </c>
      <c r="F211" s="5">
        <v>46082</v>
      </c>
      <c r="G211" s="66"/>
    </row>
    <row r="212" spans="1:7" x14ac:dyDescent="0.35">
      <c r="A212" s="23"/>
      <c r="B212" s="24"/>
      <c r="D212" s="4"/>
      <c r="F212" s="24"/>
      <c r="G212" s="66"/>
    </row>
    <row r="213" spans="1:7" x14ac:dyDescent="0.35">
      <c r="A213" s="23" t="s">
        <v>464</v>
      </c>
      <c r="B213" s="24" t="s">
        <v>463</v>
      </c>
      <c r="C213" s="11">
        <v>13.2</v>
      </c>
      <c r="D213" s="10" t="s">
        <v>486</v>
      </c>
      <c r="E213" s="11" t="s">
        <v>485</v>
      </c>
      <c r="F213" s="5">
        <v>45818</v>
      </c>
      <c r="G213" s="66"/>
    </row>
    <row r="214" spans="1:7" x14ac:dyDescent="0.35">
      <c r="A214" s="23" t="s">
        <v>465</v>
      </c>
      <c r="B214" s="24" t="s">
        <v>462</v>
      </c>
      <c r="C214" s="11">
        <v>1.7829999999999999</v>
      </c>
      <c r="D214" s="4" t="s">
        <v>483</v>
      </c>
      <c r="E214" s="4" t="s">
        <v>481</v>
      </c>
      <c r="F214" s="5">
        <v>46082</v>
      </c>
      <c r="G214" s="66" t="s">
        <v>484</v>
      </c>
    </row>
    <row r="215" spans="1:7" x14ac:dyDescent="0.35">
      <c r="A215" s="23" t="s">
        <v>466</v>
      </c>
      <c r="B215" s="24" t="s">
        <v>462</v>
      </c>
      <c r="C215" s="11">
        <v>1.1839999999999999</v>
      </c>
      <c r="D215" s="4" t="s">
        <v>483</v>
      </c>
      <c r="E215" s="4" t="s">
        <v>481</v>
      </c>
      <c r="F215" s="5">
        <v>46082</v>
      </c>
      <c r="G215" s="66" t="s">
        <v>484</v>
      </c>
    </row>
    <row r="216" spans="1:7" ht="15" thickBot="1" x14ac:dyDescent="0.4">
      <c r="A216" s="26" t="s">
        <v>482</v>
      </c>
      <c r="B216" s="27" t="s">
        <v>462</v>
      </c>
      <c r="C216" s="28">
        <v>0.94499999999999995</v>
      </c>
      <c r="D216" s="4" t="s">
        <v>483</v>
      </c>
      <c r="E216" s="8" t="s">
        <v>481</v>
      </c>
      <c r="F216" s="9">
        <v>46082</v>
      </c>
      <c r="G216" s="66" t="s">
        <v>484</v>
      </c>
    </row>
    <row r="217" spans="1:7" x14ac:dyDescent="0.35">
      <c r="A217" s="21"/>
      <c r="B217" s="21"/>
      <c r="C217" s="21"/>
      <c r="D217" s="21"/>
      <c r="E217" s="21"/>
      <c r="F217" s="21"/>
      <c r="G217" s="67"/>
    </row>
    <row r="218" spans="1:7" x14ac:dyDescent="0.35">
      <c r="A218" s="11" t="s">
        <v>480</v>
      </c>
      <c r="G218" s="68"/>
    </row>
    <row r="219" spans="1:7" ht="15" thickBot="1" x14ac:dyDescent="0.4"/>
    <row r="220" spans="1:7" ht="19" thickBot="1" x14ac:dyDescent="0.4">
      <c r="A220" s="16" t="s">
        <v>293</v>
      </c>
      <c r="B220" s="13" t="s">
        <v>120</v>
      </c>
      <c r="C220" s="13" t="s">
        <v>2</v>
      </c>
      <c r="D220" s="17" t="s">
        <v>3</v>
      </c>
      <c r="E220" s="17" t="s">
        <v>119</v>
      </c>
      <c r="F220" s="13" t="s">
        <v>4</v>
      </c>
      <c r="G220" s="15" t="s">
        <v>5</v>
      </c>
    </row>
    <row r="221" spans="1:7" x14ac:dyDescent="0.35">
      <c r="A221" s="19" t="s">
        <v>327</v>
      </c>
      <c r="B221" s="21" t="s">
        <v>294</v>
      </c>
      <c r="C221" s="21">
        <v>0.56989999999999996</v>
      </c>
      <c r="D221" s="21" t="s">
        <v>126</v>
      </c>
      <c r="E221" s="21" t="s">
        <v>330</v>
      </c>
      <c r="F221" s="67">
        <v>45414</v>
      </c>
      <c r="G221" s="22" t="s">
        <v>363</v>
      </c>
    </row>
    <row r="222" spans="1:7" x14ac:dyDescent="0.35">
      <c r="A222" s="23" t="s">
        <v>328</v>
      </c>
      <c r="B222" s="11" t="s">
        <v>294</v>
      </c>
      <c r="C222" s="11">
        <v>0.57069999999999999</v>
      </c>
      <c r="D222" s="11" t="s">
        <v>126</v>
      </c>
      <c r="E222" s="11" t="s">
        <v>329</v>
      </c>
      <c r="F222" s="68">
        <v>45414</v>
      </c>
      <c r="G222" s="25" t="s">
        <v>363</v>
      </c>
    </row>
    <row r="223" spans="1:7" x14ac:dyDescent="0.35">
      <c r="A223" s="23" t="s">
        <v>323</v>
      </c>
      <c r="B223" s="11" t="s">
        <v>294</v>
      </c>
      <c r="C223" s="11">
        <v>0.2407</v>
      </c>
      <c r="D223" s="11" t="s">
        <v>126</v>
      </c>
      <c r="E223" s="11" t="s">
        <v>326</v>
      </c>
      <c r="F223" s="68">
        <v>45414</v>
      </c>
      <c r="G223" s="25" t="s">
        <v>364</v>
      </c>
    </row>
    <row r="224" spans="1:7" x14ac:dyDescent="0.35">
      <c r="A224" s="23" t="s">
        <v>324</v>
      </c>
      <c r="B224" s="11" t="s">
        <v>294</v>
      </c>
      <c r="C224" s="11">
        <v>0.2397</v>
      </c>
      <c r="D224" s="11" t="s">
        <v>126</v>
      </c>
      <c r="E224" s="11" t="s">
        <v>325</v>
      </c>
      <c r="F224" s="68">
        <v>45414</v>
      </c>
      <c r="G224" s="25" t="s">
        <v>364</v>
      </c>
    </row>
    <row r="225" spans="1:9" x14ac:dyDescent="0.35">
      <c r="A225" s="23" t="s">
        <v>321</v>
      </c>
      <c r="B225" s="11" t="s">
        <v>294</v>
      </c>
      <c r="C225" s="11">
        <v>0.19370000000000001</v>
      </c>
      <c r="D225" s="11" t="s">
        <v>126</v>
      </c>
      <c r="E225" s="11" t="s">
        <v>319</v>
      </c>
      <c r="F225" s="68">
        <v>45414</v>
      </c>
      <c r="G225" s="25" t="s">
        <v>365</v>
      </c>
    </row>
    <row r="226" spans="1:9" x14ac:dyDescent="0.35">
      <c r="A226" s="23" t="s">
        <v>322</v>
      </c>
      <c r="B226" s="11" t="s">
        <v>294</v>
      </c>
      <c r="C226" s="11">
        <v>0.19009999999999999</v>
      </c>
      <c r="D226" s="11" t="s">
        <v>126</v>
      </c>
      <c r="E226" s="11" t="s">
        <v>320</v>
      </c>
      <c r="F226" s="68">
        <v>45414</v>
      </c>
      <c r="G226" s="25" t="s">
        <v>365</v>
      </c>
    </row>
    <row r="227" spans="1:9" x14ac:dyDescent="0.35">
      <c r="A227" s="23" t="s">
        <v>315</v>
      </c>
      <c r="B227" s="11" t="s">
        <v>294</v>
      </c>
      <c r="C227" s="69">
        <v>0.10731</v>
      </c>
      <c r="D227" s="11" t="s">
        <v>126</v>
      </c>
      <c r="E227" s="11" t="s">
        <v>318</v>
      </c>
      <c r="F227" s="68">
        <v>45414</v>
      </c>
      <c r="G227" s="25" t="s">
        <v>366</v>
      </c>
    </row>
    <row r="228" spans="1:9" x14ac:dyDescent="0.35">
      <c r="A228" s="23" t="s">
        <v>316</v>
      </c>
      <c r="B228" s="11" t="s">
        <v>294</v>
      </c>
      <c r="C228" s="11">
        <v>0.1036</v>
      </c>
      <c r="D228" s="11" t="s">
        <v>126</v>
      </c>
      <c r="E228" s="11" t="s">
        <v>317</v>
      </c>
      <c r="F228" s="68">
        <v>45414</v>
      </c>
      <c r="G228" s="25" t="s">
        <v>366</v>
      </c>
    </row>
    <row r="229" spans="1:9" x14ac:dyDescent="0.35">
      <c r="A229" s="23" t="s">
        <v>332</v>
      </c>
      <c r="B229" s="11" t="s">
        <v>294</v>
      </c>
      <c r="C229" s="11">
        <v>5.1299999999999998E-2</v>
      </c>
      <c r="D229" s="11" t="s">
        <v>126</v>
      </c>
      <c r="E229" s="11" t="s">
        <v>331</v>
      </c>
      <c r="F229" s="68">
        <v>45414</v>
      </c>
      <c r="G229" s="25"/>
    </row>
    <row r="230" spans="1:9" ht="15" thickBot="1" x14ac:dyDescent="0.4">
      <c r="A230" s="26" t="s">
        <v>334</v>
      </c>
      <c r="B230" s="28" t="s">
        <v>294</v>
      </c>
      <c r="C230" s="28">
        <v>5.0900000000000001E-2</v>
      </c>
      <c r="D230" s="28" t="s">
        <v>126</v>
      </c>
      <c r="E230" s="28" t="s">
        <v>333</v>
      </c>
      <c r="F230" s="70">
        <v>45414</v>
      </c>
      <c r="G230" s="29"/>
    </row>
    <row r="231" spans="1:9" ht="15" thickBot="1" x14ac:dyDescent="0.4">
      <c r="E231" s="71"/>
      <c r="F231" s="68"/>
    </row>
    <row r="232" spans="1:9" ht="19" thickBot="1" x14ac:dyDescent="0.4">
      <c r="A232" s="72" t="s">
        <v>446</v>
      </c>
      <c r="B232" s="13" t="s">
        <v>120</v>
      </c>
      <c r="C232" s="13" t="s">
        <v>2</v>
      </c>
      <c r="D232" s="17" t="s">
        <v>3</v>
      </c>
      <c r="E232" s="61" t="s">
        <v>119</v>
      </c>
      <c r="F232" s="13" t="s">
        <v>4</v>
      </c>
      <c r="G232" s="15" t="s">
        <v>414</v>
      </c>
    </row>
    <row r="233" spans="1:9" x14ac:dyDescent="0.35">
      <c r="A233" s="19" t="s">
        <v>448</v>
      </c>
      <c r="B233" s="20" t="s">
        <v>447</v>
      </c>
      <c r="C233" s="21">
        <v>0.43</v>
      </c>
      <c r="D233" s="6" t="s">
        <v>450</v>
      </c>
      <c r="E233" s="63" t="s">
        <v>451</v>
      </c>
      <c r="F233" s="7">
        <v>46082</v>
      </c>
      <c r="G233" s="22" t="s">
        <v>492</v>
      </c>
    </row>
    <row r="234" spans="1:9" ht="15" thickBot="1" x14ac:dyDescent="0.4">
      <c r="A234" s="26" t="s">
        <v>449</v>
      </c>
      <c r="B234" s="27" t="s">
        <v>447</v>
      </c>
      <c r="C234" s="28">
        <v>0.08</v>
      </c>
      <c r="D234" s="8" t="s">
        <v>450</v>
      </c>
      <c r="E234" s="73" t="s">
        <v>452</v>
      </c>
      <c r="F234" s="9">
        <v>46082</v>
      </c>
      <c r="G234" s="29" t="s">
        <v>492</v>
      </c>
    </row>
    <row r="235" spans="1:9" ht="15" thickBot="1" x14ac:dyDescent="0.4">
      <c r="D235" s="53"/>
      <c r="F235" s="68"/>
    </row>
    <row r="236" spans="1:9" ht="19" thickBot="1" x14ac:dyDescent="0.4">
      <c r="A236" s="16" t="s">
        <v>372</v>
      </c>
      <c r="B236" s="13" t="s">
        <v>120</v>
      </c>
      <c r="C236" s="13" t="s">
        <v>2</v>
      </c>
      <c r="D236" s="17" t="s">
        <v>3</v>
      </c>
      <c r="E236" s="17" t="s">
        <v>119</v>
      </c>
      <c r="F236" s="13" t="s">
        <v>4</v>
      </c>
      <c r="G236" s="15" t="s">
        <v>414</v>
      </c>
      <c r="H236" s="74" t="s">
        <v>439</v>
      </c>
      <c r="I236" s="75" t="s">
        <v>440</v>
      </c>
    </row>
    <row r="237" spans="1:9" x14ac:dyDescent="0.35">
      <c r="A237" s="19" t="s">
        <v>419</v>
      </c>
      <c r="B237" s="24" t="s">
        <v>427</v>
      </c>
      <c r="C237" s="76">
        <v>0.34300000000000003</v>
      </c>
      <c r="D237" s="77" t="s">
        <v>429</v>
      </c>
      <c r="E237" s="67" t="s">
        <v>433</v>
      </c>
      <c r="F237" s="7">
        <v>46063</v>
      </c>
      <c r="G237" s="22"/>
    </row>
    <row r="238" spans="1:9" x14ac:dyDescent="0.35">
      <c r="A238" s="23" t="s">
        <v>420</v>
      </c>
      <c r="B238" s="24" t="s">
        <v>427</v>
      </c>
      <c r="C238" s="53">
        <v>0.27500000000000002</v>
      </c>
      <c r="D238" s="52" t="s">
        <v>429</v>
      </c>
      <c r="E238" s="68" t="s">
        <v>420</v>
      </c>
      <c r="F238" s="5">
        <v>46063</v>
      </c>
      <c r="G238" s="25"/>
    </row>
    <row r="239" spans="1:9" x14ac:dyDescent="0.35">
      <c r="A239" s="23" t="s">
        <v>421</v>
      </c>
      <c r="B239" s="24" t="s">
        <v>427</v>
      </c>
      <c r="C239" s="53">
        <v>0.27200000000000002</v>
      </c>
      <c r="D239" s="52" t="s">
        <v>429</v>
      </c>
      <c r="E239" s="68" t="s">
        <v>421</v>
      </c>
      <c r="F239" s="5">
        <v>46063</v>
      </c>
      <c r="G239" s="25"/>
    </row>
    <row r="240" spans="1:9" x14ac:dyDescent="0.35">
      <c r="A240" s="23" t="s">
        <v>422</v>
      </c>
      <c r="B240" s="24" t="s">
        <v>427</v>
      </c>
      <c r="C240" s="53">
        <v>4.29</v>
      </c>
      <c r="D240" s="52" t="s">
        <v>430</v>
      </c>
      <c r="E240" s="68" t="s">
        <v>434</v>
      </c>
      <c r="F240" s="5">
        <v>46063</v>
      </c>
      <c r="G240" s="25" t="s">
        <v>428</v>
      </c>
    </row>
    <row r="241" spans="1:9" x14ac:dyDescent="0.35">
      <c r="A241" s="23" t="s">
        <v>423</v>
      </c>
      <c r="B241" s="24" t="s">
        <v>427</v>
      </c>
      <c r="C241" s="53">
        <v>0.1406</v>
      </c>
      <c r="D241" s="52" t="s">
        <v>430</v>
      </c>
      <c r="E241" s="68" t="s">
        <v>435</v>
      </c>
      <c r="F241" s="5">
        <v>46063</v>
      </c>
      <c r="G241" s="25" t="s">
        <v>428</v>
      </c>
    </row>
    <row r="242" spans="1:9" x14ac:dyDescent="0.35">
      <c r="A242" s="23" t="s">
        <v>424</v>
      </c>
      <c r="B242" s="24" t="s">
        <v>427</v>
      </c>
      <c r="C242" s="53">
        <v>0.29189739130434783</v>
      </c>
      <c r="D242" s="52" t="s">
        <v>431</v>
      </c>
      <c r="E242" s="68" t="s">
        <v>436</v>
      </c>
      <c r="F242" s="5">
        <v>46063</v>
      </c>
      <c r="G242" s="25"/>
      <c r="H242" s="11">
        <v>0.3291</v>
      </c>
      <c r="I242" s="11" t="s">
        <v>441</v>
      </c>
    </row>
    <row r="243" spans="1:9" x14ac:dyDescent="0.35">
      <c r="A243" s="23" t="s">
        <v>425</v>
      </c>
      <c r="B243" s="24" t="s">
        <v>427</v>
      </c>
      <c r="C243" s="53">
        <v>0.126</v>
      </c>
      <c r="D243" s="52" t="s">
        <v>429</v>
      </c>
      <c r="E243" s="68" t="s">
        <v>437</v>
      </c>
      <c r="F243" s="5">
        <v>46063</v>
      </c>
      <c r="G243" s="25"/>
    </row>
    <row r="244" spans="1:9" ht="15" thickBot="1" x14ac:dyDescent="0.4">
      <c r="A244" s="26" t="s">
        <v>426</v>
      </c>
      <c r="B244" s="27" t="s">
        <v>427</v>
      </c>
      <c r="C244" s="78">
        <v>0.58164285714285713</v>
      </c>
      <c r="D244" s="56" t="s">
        <v>432</v>
      </c>
      <c r="E244" s="70" t="s">
        <v>438</v>
      </c>
      <c r="F244" s="9">
        <v>46063</v>
      </c>
      <c r="G244" s="29"/>
      <c r="H244" s="11">
        <v>0.47899999999999998</v>
      </c>
      <c r="I244" s="11" t="s">
        <v>442</v>
      </c>
    </row>
    <row r="245" spans="1:9" x14ac:dyDescent="0.35">
      <c r="C245" s="53"/>
      <c r="D245" s="53"/>
      <c r="E245" s="68"/>
      <c r="F245" s="68"/>
    </row>
    <row r="246" spans="1:9" x14ac:dyDescent="0.35">
      <c r="A246" s="11" t="s">
        <v>443</v>
      </c>
      <c r="B246" s="11">
        <v>1.1499999999999999</v>
      </c>
      <c r="C246" s="53"/>
      <c r="D246" s="68"/>
      <c r="E246" s="68"/>
      <c r="F246" s="68"/>
    </row>
    <row r="247" spans="1:9" x14ac:dyDescent="0.35">
      <c r="A247" s="11" t="s">
        <v>444</v>
      </c>
      <c r="B247" s="11">
        <v>0.84</v>
      </c>
      <c r="C247" s="53"/>
      <c r="D247" s="68"/>
      <c r="E247" s="68"/>
      <c r="F247" s="68"/>
    </row>
    <row r="248" spans="1:9" x14ac:dyDescent="0.35">
      <c r="A248" s="11" t="s">
        <v>445</v>
      </c>
      <c r="B248" s="11">
        <v>0.02</v>
      </c>
      <c r="C248" s="53"/>
      <c r="D248" s="53"/>
      <c r="E248" s="68"/>
      <c r="F248" s="68"/>
    </row>
    <row r="249" spans="1:9" ht="15" thickBot="1" x14ac:dyDescent="0.4"/>
    <row r="250" spans="1:9" ht="19" thickBot="1" x14ac:dyDescent="0.4">
      <c r="A250" s="16" t="s">
        <v>299</v>
      </c>
      <c r="B250" s="16"/>
      <c r="C250" s="16"/>
      <c r="D250" s="16"/>
      <c r="E250" s="16"/>
      <c r="F250" s="16"/>
      <c r="G250" s="16"/>
    </row>
    <row r="251" spans="1:9" x14ac:dyDescent="0.35">
      <c r="A251" s="11" t="s">
        <v>129</v>
      </c>
      <c r="B251" s="11" t="s">
        <v>491</v>
      </c>
    </row>
    <row r="252" spans="1:9" x14ac:dyDescent="0.35">
      <c r="A252" s="11" t="s">
        <v>117</v>
      </c>
      <c r="B252" s="11" t="s">
        <v>310</v>
      </c>
    </row>
    <row r="253" spans="1:9" x14ac:dyDescent="0.35">
      <c r="A253" s="11" t="s">
        <v>167</v>
      </c>
      <c r="B253" s="11" t="s">
        <v>311</v>
      </c>
    </row>
    <row r="254" spans="1:9" x14ac:dyDescent="0.35">
      <c r="A254" s="11" t="s">
        <v>313</v>
      </c>
      <c r="B254" s="11" t="s">
        <v>312</v>
      </c>
    </row>
    <row r="255" spans="1:9" x14ac:dyDescent="0.35">
      <c r="A255" s="11" t="s">
        <v>342</v>
      </c>
      <c r="B255" s="11" t="s">
        <v>343</v>
      </c>
    </row>
    <row r="256" spans="1:9" x14ac:dyDescent="0.35">
      <c r="A256" s="11" t="s">
        <v>347</v>
      </c>
      <c r="B256" s="11" t="s">
        <v>346</v>
      </c>
    </row>
    <row r="257" spans="1:2" x14ac:dyDescent="0.35">
      <c r="A257" s="11" t="s">
        <v>370</v>
      </c>
      <c r="B257" s="11" t="s">
        <v>369</v>
      </c>
    </row>
  </sheetData>
  <phoneticPr fontId="5" type="noConversion"/>
  <hyperlinks>
    <hyperlink ref="H121" r:id="rId1" location="erstellungsprozess" xr:uid="{89713D78-7354-4CEA-9B12-34CE7E799CF3}"/>
    <hyperlink ref="H125" r:id="rId2" xr:uid="{C455C8CA-34C2-49D0-84EC-702CC42693CD}"/>
    <hyperlink ref="H122" r:id="rId3" location="erstellungsprozess" xr:uid="{6661063A-85C2-40E6-A7CF-78876AA64DE9}"/>
    <hyperlink ref="H123" r:id="rId4" location="erstellungsprozess" xr:uid="{F1C55356-E3B6-4039-A3EA-F14565E7F84B}"/>
    <hyperlink ref="H124" r:id="rId5" location="erstellungsprozess" xr:uid="{F0008C70-EA48-4EFD-9B63-821A3BC2AB83}"/>
    <hyperlink ref="H129" r:id="rId6" location="erstellungsprozess" xr:uid="{D7987018-2A83-43CC-9743-949466F4CA24}"/>
    <hyperlink ref="H130" r:id="rId7" location="erstellungsprozess" xr:uid="{62B87D27-537D-4C52-A210-C6EF2DCF28B8}"/>
    <hyperlink ref="H134" r:id="rId8" xr:uid="{21A15F3F-4401-4200-BC2D-2B6D50E8485B}"/>
    <hyperlink ref="H133" r:id="rId9" location="erstellungsprozess" xr:uid="{16BD6428-33EB-463C-A910-666444FDACE3}"/>
    <hyperlink ref="H137" r:id="rId10" location="erstellungsprozess" xr:uid="{0BE41FD5-749B-42B9-B7A6-5E9DF6CE9620}"/>
    <hyperlink ref="H140" r:id="rId11" location="erstellungsprozess" xr:uid="{24CC76E3-DCF4-412D-A7E3-7753F1D6ABB0}"/>
    <hyperlink ref="H141" r:id="rId12" location="erstellungsprozess" xr:uid="{6618D5EB-049B-4161-A069-9E17C52718D5}"/>
    <hyperlink ref="H135" r:id="rId13" xr:uid="{CF6F6EDF-143C-475E-9D86-0DA7F6627E07}"/>
    <hyperlink ref="H136" r:id="rId14" xr:uid="{BFBC624C-0445-4212-BBD8-60D4DF676AC3}"/>
    <hyperlink ref="H138" r:id="rId15" xr:uid="{D776436C-1E3F-4E40-B97D-86551F380907}"/>
    <hyperlink ref="H139" r:id="rId16" xr:uid="{2DF16C63-9AFA-4146-ADC3-528A2CE3116E}"/>
    <hyperlink ref="H144" r:id="rId17" location="erstellungsprozess" xr:uid="{AC688437-BFF7-498F-AE16-37324F68C36E}"/>
    <hyperlink ref="H145" r:id="rId18" location="erstellungsprozess" xr:uid="{BE9684D0-BA57-481B-9281-A45E63C35F77}"/>
    <hyperlink ref="D241" r:id="rId19" display="EXIOBASE (2019)" xr:uid="{4CD93CF9-A261-49B4-A954-E0EE39947465}"/>
    <hyperlink ref="D240" r:id="rId20" display="EXIOBASE (2019)" xr:uid="{E000311A-4911-4BC8-8C68-590383EA1422}"/>
    <hyperlink ref="D244" r:id="rId21" display="EPA (2022)" xr:uid="{6407BD86-00A1-4897-AFF6-161DDBEDA3D6}"/>
    <hyperlink ref="D242" r:id="rId22" xr:uid="{6E196AA5-B1F6-40F4-94F3-2EB5A0B8F01A}"/>
    <hyperlink ref="D233" r:id="rId23" location="erstellungsprozess" display="Liste mit Emissionsfaktoren für die Treibhausgasbilanzierung von Organisationen (UBA, Reiter 08, Version 2.1)" xr:uid="{195112E4-DFA4-47B5-9BBF-C3AD13D85E9F}"/>
    <hyperlink ref="D234" r:id="rId24" location="erstellungsprozess" display="Liste mit Emissionsfaktoren für die Treibhausgasbilanzierung von Organisationen (UBA, Reiter 08, Version 2.1)" xr:uid="{379415DC-6A12-4043-9A36-D88C89E0EED3}"/>
    <hyperlink ref="D199" r:id="rId25" location="erstellungsprozess" display="Liste mit Emissionsfaktoren für die Treibhausgasbilanzierung von Organisationen (UBA, Reiter 05, Version 2.1)" xr:uid="{D1A0A608-08C1-4B68-9866-A99FE33A9DF2}"/>
    <hyperlink ref="D200" r:id="rId26" location="erstellungsprozess" display="Liste mit Emissionsfaktoren für die Treibhausgasbilanzierung von Organisationen (UBA, Reiter 05, Version 2.1)" xr:uid="{C98A7F55-DFFF-4FB2-982A-9A1EE3F89C01}"/>
    <hyperlink ref="D201:D211" r:id="rId27" location="erstellungsprozess" display="Liste mit Emissionsfaktoren für die Treibhausgasbilanzierung von Organisationen (UBA, Reiter 05, Version 2.1)" xr:uid="{B2AEFBBD-731B-4719-8111-248C0370FE3D}"/>
    <hyperlink ref="D214" r:id="rId28" location="erstellungsprozess" display="Liste mit Emissionsfaktoren für die Treibhausgasbilanzierung von Organisationen (UBA, Reiter 05, Version 2.1)" xr:uid="{C5BE2F74-839E-49EB-B8B9-A8A349108EAE}"/>
    <hyperlink ref="D215" r:id="rId29" location="erstellungsprozess" display="Liste mit Emissionsfaktoren für die Treibhausgasbilanzierung von Organisationen (UBA, Reiter 05, Version 2.1)" xr:uid="{7D3396C3-3878-4300-B4B5-6BC46A6B50CE}"/>
    <hyperlink ref="D216" r:id="rId30" location="erstellungsprozess" display="Liste mit Emissionsfaktoren für die Treibhausgasbilanzierung von Organisationen (UBA, Reiter 05, Version 2.1)" xr:uid="{7EE59E62-A285-4092-A23B-BCD50A4A6C12}"/>
    <hyperlink ref="D213" r:id="rId31" xr:uid="{057D7581-6368-47EB-987C-23D712E25215}"/>
  </hyperlinks>
  <pageMargins left="0.7" right="0.7" top="0.78740157499999996" bottom="0.78740157499999996" header="0.3" footer="0.3"/>
  <pageSetup paperSize="9" orientation="portrait" r:id="rId32"/>
  <legacyDrawing r:id="rId3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5:V38"/>
  <sheetViews>
    <sheetView zoomScale="70" zoomScaleNormal="70" workbookViewId="0">
      <selection activeCell="I38" sqref="I38"/>
    </sheetView>
  </sheetViews>
  <sheetFormatPr baseColWidth="10" defaultRowHeight="14.5" x14ac:dyDescent="0.35"/>
  <cols>
    <col min="3" max="3" width="11.54296875"/>
    <col min="4" max="4" width="15.81640625" bestFit="1" customWidth="1"/>
  </cols>
  <sheetData>
    <row r="5" spans="1:22" x14ac:dyDescent="0.35">
      <c r="A5" t="s">
        <v>308</v>
      </c>
      <c r="D5" t="s">
        <v>309</v>
      </c>
    </row>
    <row r="6" spans="1:22" x14ac:dyDescent="0.35">
      <c r="E6">
        <v>300</v>
      </c>
      <c r="F6">
        <v>400</v>
      </c>
      <c r="G6">
        <v>500</v>
      </c>
      <c r="H6">
        <v>600</v>
      </c>
      <c r="I6">
        <v>700</v>
      </c>
      <c r="J6">
        <v>800</v>
      </c>
      <c r="K6">
        <v>900</v>
      </c>
      <c r="L6">
        <v>1000</v>
      </c>
      <c r="M6">
        <v>1100</v>
      </c>
      <c r="N6">
        <v>1200</v>
      </c>
      <c r="O6">
        <v>1300</v>
      </c>
      <c r="P6">
        <v>1400</v>
      </c>
      <c r="Q6">
        <v>1500</v>
      </c>
      <c r="R6">
        <v>1800</v>
      </c>
      <c r="S6">
        <v>2000</v>
      </c>
      <c r="T6">
        <v>2500</v>
      </c>
      <c r="U6">
        <v>2800</v>
      </c>
      <c r="V6">
        <v>3000</v>
      </c>
    </row>
    <row r="7" spans="1:22" x14ac:dyDescent="0.35">
      <c r="A7" t="s">
        <v>300</v>
      </c>
      <c r="B7" s="2">
        <v>0.124</v>
      </c>
      <c r="D7" t="s">
        <v>300</v>
      </c>
      <c r="E7" s="1">
        <f>Emissionsfaktoren!$C$43</f>
        <v>30.727987897125562</v>
      </c>
      <c r="F7" s="1">
        <f>Emissionsfaktoren!$C$44</f>
        <v>38.034795763993941</v>
      </c>
      <c r="G7" s="1">
        <f>Emissionsfaktoren!$C$45</f>
        <v>54.421180030257183</v>
      </c>
      <c r="H7" s="1">
        <f>Emissionsfaktoren!$C$46</f>
        <v>73.959152798789702</v>
      </c>
      <c r="I7" s="1">
        <f>Emissionsfaktoren!$C$47</f>
        <v>106.18789712556732</v>
      </c>
      <c r="J7" s="1">
        <f>Emissionsfaktoren!$C$48</f>
        <v>137.65688350983356</v>
      </c>
      <c r="K7" s="1">
        <f>Emissionsfaktoren!$C$49</f>
        <v>165.3270801815431</v>
      </c>
      <c r="L7" s="1">
        <f>Emissionsfaktoren!$C$50</f>
        <v>208.28623298033281</v>
      </c>
      <c r="M7" s="1">
        <f>Emissionsfaktoren!$C$51</f>
        <v>257.77367624810887</v>
      </c>
      <c r="N7" s="1">
        <f>Emissionsfaktoren!$C$52</f>
        <v>282.11406959152794</v>
      </c>
      <c r="O7" s="1">
        <f>Emissionsfaktoren!$C$53</f>
        <v>372.5252647503782</v>
      </c>
      <c r="P7" s="1">
        <f>Emissionsfaktoren!$C$54</f>
        <v>425.00484114977303</v>
      </c>
      <c r="Q7" s="1">
        <f>Emissionsfaktoren!$C$55</f>
        <v>469.05204236006045</v>
      </c>
      <c r="R7" s="1"/>
      <c r="S7" s="1"/>
      <c r="T7" s="1"/>
      <c r="U7" s="1"/>
      <c r="V7" s="1"/>
    </row>
    <row r="8" spans="1:22" x14ac:dyDescent="0.35">
      <c r="A8" t="s">
        <v>301</v>
      </c>
      <c r="B8" s="2">
        <v>0.13200000000000001</v>
      </c>
      <c r="D8" t="s">
        <v>301</v>
      </c>
      <c r="E8" s="1">
        <f>Emissionsfaktoren!$C$59</f>
        <v>31.118546224417788</v>
      </c>
      <c r="F8" s="1">
        <f>Emissionsfaktoren!$C$60</f>
        <v>42.650494001411438</v>
      </c>
      <c r="G8" s="1">
        <f>Emissionsfaktoren!$C$61</f>
        <v>55.217240649258997</v>
      </c>
      <c r="H8" s="1">
        <f>Emissionsfaktoren!$C$62</f>
        <v>73.629202540578689</v>
      </c>
      <c r="I8" s="1">
        <f>Emissionsfaktoren!$C$63</f>
        <v>90.913140437544115</v>
      </c>
      <c r="J8" s="1">
        <f>Emissionsfaktoren!$C$64</f>
        <v>115.94408609738885</v>
      </c>
      <c r="K8" s="1">
        <f>Emissionsfaktoren!$C$65</f>
        <v>140.58348623853215</v>
      </c>
      <c r="L8" s="1">
        <f>Emissionsfaktoren!$C$66</f>
        <v>161.3726887791108</v>
      </c>
      <c r="M8" s="1">
        <f>Emissionsfaktoren!$C$67</f>
        <v>199.25937896965422</v>
      </c>
      <c r="N8" s="1">
        <f>Emissionsfaktoren!$C$68</f>
        <v>223.00381792519408</v>
      </c>
      <c r="O8" s="1">
        <f>Emissionsfaktoren!$C$69</f>
        <v>244.79052928722652</v>
      </c>
      <c r="P8" s="1">
        <f>Emissionsfaktoren!$C$70</f>
        <v>294.42358503881445</v>
      </c>
      <c r="Q8" s="1">
        <f>Emissionsfaktoren!$C$71</f>
        <v>313.45083274523643</v>
      </c>
      <c r="R8" s="1">
        <f>Emissionsfaktoren!$C$72</f>
        <v>415.0582</v>
      </c>
      <c r="S8" s="1">
        <f>Emissionsfaktoren!$C$73</f>
        <v>456.5376</v>
      </c>
      <c r="T8" s="1">
        <f>Emissionsfaktoren!$C$74</f>
        <v>693.92129999999997</v>
      </c>
      <c r="U8" s="1">
        <f>Emissionsfaktoren!$C$75</f>
        <v>964.85839999999996</v>
      </c>
      <c r="V8" s="1">
        <f>Emissionsfaktoren!$C$76</f>
        <v>1027.0774999999999</v>
      </c>
    </row>
    <row r="9" spans="1:22" x14ac:dyDescent="0.35">
      <c r="A9" t="s">
        <v>302</v>
      </c>
      <c r="B9" s="2">
        <v>0.35</v>
      </c>
      <c r="D9" t="s">
        <v>302</v>
      </c>
      <c r="E9" s="1">
        <f>Emissionsfaktoren!$C$77</f>
        <v>18.590353881278538</v>
      </c>
      <c r="F9" s="1">
        <f>Emissionsfaktoren!$C$78</f>
        <v>35.951312785388126</v>
      </c>
      <c r="G9" s="1">
        <f>Emissionsfaktoren!$C$79</f>
        <v>44.00011415525114</v>
      </c>
      <c r="H9" s="1">
        <f>Emissionsfaktoren!$C$80</f>
        <v>59.065296803652963</v>
      </c>
    </row>
    <row r="10" spans="1:22" x14ac:dyDescent="0.35">
      <c r="A10" t="s">
        <v>303</v>
      </c>
      <c r="B10" s="2">
        <v>1.37</v>
      </c>
      <c r="D10" t="s">
        <v>303</v>
      </c>
      <c r="E10" s="1">
        <f>Emissionsfaktoren!$C$81</f>
        <v>58.654434250764531</v>
      </c>
      <c r="F10" s="1">
        <f>Emissionsfaktoren!$C$82</f>
        <v>87.981651376146786</v>
      </c>
      <c r="G10" s="1">
        <f>Emissionsfaktoren!$C$83</f>
        <v>121.49847094801223</v>
      </c>
      <c r="H10" s="1">
        <f>Emissionsfaktoren!$C$84</f>
        <v>159.20489296636086</v>
      </c>
      <c r="I10" s="1">
        <f>Emissionsfaktoren!$C$85</f>
        <v>201.10091743119267</v>
      </c>
      <c r="J10" s="1">
        <f>Emissionsfaktoren!$C$86</f>
        <v>255.56574923547404</v>
      </c>
      <c r="K10" s="1">
        <f>Emissionsfaktoren!$C$87</f>
        <v>310.03058103975536</v>
      </c>
      <c r="L10" s="1">
        <f>Emissionsfaktoren!$C$88</f>
        <v>364.49541284403671</v>
      </c>
      <c r="M10" s="1"/>
    </row>
    <row r="11" spans="1:22" x14ac:dyDescent="0.35">
      <c r="A11" t="s">
        <v>304</v>
      </c>
      <c r="B11" s="2">
        <v>2.5630000000000002</v>
      </c>
      <c r="D11" t="s">
        <v>304</v>
      </c>
      <c r="E11" s="1">
        <f>Emissionsfaktoren!$C$89</f>
        <v>58.008060542062651</v>
      </c>
      <c r="F11" s="1">
        <f>Emissionsfaktoren!$C$90</f>
        <v>87.012090813093977</v>
      </c>
      <c r="G11" s="1">
        <f>Emissionsfaktoren!$C$91</f>
        <v>135.34913410770855</v>
      </c>
      <c r="H11" s="1">
        <f>Emissionsfaktoren!$C$92</f>
        <v>217.5257162970785</v>
      </c>
      <c r="I11" s="1">
        <f>Emissionsfaktoren!$C$93</f>
        <v>290.03128123900035</v>
      </c>
      <c r="J11" s="1">
        <f>Emissionsfaktoren!$C$94</f>
        <v>357.70133755719814</v>
      </c>
    </row>
    <row r="12" spans="1:22" x14ac:dyDescent="0.35">
      <c r="A12" t="s">
        <v>305</v>
      </c>
      <c r="B12" s="2">
        <v>2.4750000000000001</v>
      </c>
      <c r="D12" t="s">
        <v>305</v>
      </c>
      <c r="E12" s="1">
        <f>Emissionsfaktoren!$C$95</f>
        <v>19.601622137404579</v>
      </c>
      <c r="F12" s="1">
        <f>Emissionsfaktoren!$C$96</f>
        <v>35.273473282442751</v>
      </c>
      <c r="G12" s="1">
        <f>Emissionsfaktoren!$C$97</f>
        <v>54.006011450381678</v>
      </c>
      <c r="H12" s="1">
        <f>Emissionsfaktoren!$C$98</f>
        <v>74.032729007633591</v>
      </c>
      <c r="I12" s="1">
        <f>Emissionsfaktoren!$C$99</f>
        <v>118.80000000000001</v>
      </c>
      <c r="J12" s="1">
        <f>Emissionsfaktoren!$C$100</f>
        <v>148.07490458015266</v>
      </c>
    </row>
    <row r="13" spans="1:22" x14ac:dyDescent="0.35">
      <c r="A13" t="s">
        <v>306</v>
      </c>
      <c r="B13" s="2">
        <v>1.57</v>
      </c>
      <c r="D13" t="s">
        <v>306</v>
      </c>
      <c r="E13" s="1">
        <f>Emissionsfaktoren!$C$101</f>
        <v>23.831291666666669</v>
      </c>
      <c r="F13" s="1">
        <f>Emissionsfaktoren!$C$102</f>
        <v>41.964791666666677</v>
      </c>
      <c r="G13" s="1">
        <f>Emissionsfaktoren!$C$103</f>
        <v>63.722375</v>
      </c>
      <c r="H13" s="1">
        <f>Emissionsfaktoren!$C$104</f>
        <v>82.372666666666674</v>
      </c>
      <c r="I13" s="1">
        <f>Emissionsfaktoren!$C$105</f>
        <v>111.90175000000001</v>
      </c>
      <c r="J13" s="1">
        <f>Emissionsfaktoren!$C$106</f>
        <v>146.09504166666667</v>
      </c>
      <c r="K13" s="1">
        <f>Emissionsfaktoren!$C$107</f>
        <v>183.39562500000002</v>
      </c>
      <c r="L13" s="1">
        <f>Emissionsfaktoren!$C$108</f>
        <v>225.36041666666671</v>
      </c>
      <c r="M13" s="1">
        <f>Emissionsfaktoren!$C$109</f>
        <v>270.4325</v>
      </c>
      <c r="N13" s="1">
        <f>Emissionsfaktoren!$C$110</f>
        <v>320.16879166666666</v>
      </c>
      <c r="O13" s="1">
        <f>Emissionsfaktoren!$C$111</f>
        <v>373.66</v>
      </c>
      <c r="P13" s="1">
        <f>Emissionsfaktoren!$C$112</f>
        <v>433.62745833333332</v>
      </c>
      <c r="Q13" s="1">
        <f>Emissionsfaktoren!$C$113</f>
        <v>494.24254166666668</v>
      </c>
    </row>
    <row r="14" spans="1:22" x14ac:dyDescent="0.35">
      <c r="A14" t="s">
        <v>307</v>
      </c>
      <c r="B14" s="2">
        <v>2.4750000000000001</v>
      </c>
      <c r="D14" t="s">
        <v>307</v>
      </c>
      <c r="E14" s="1">
        <f>Emissionsfaktoren!$C$114</f>
        <v>72.389026717557243</v>
      </c>
      <c r="F14" s="1">
        <f>Emissionsfaktoren!$C$115</f>
        <v>116.06049618320611</v>
      </c>
      <c r="G14" s="1">
        <f>Emissionsfaktoren!$C$116</f>
        <v>184.92595419847328</v>
      </c>
      <c r="H14" s="1">
        <f>Emissionsfaktoren!$C$117</f>
        <v>308.94045801526715</v>
      </c>
      <c r="I14" s="1"/>
    </row>
    <row r="34" spans="2:5" x14ac:dyDescent="0.35">
      <c r="C34" t="s">
        <v>129</v>
      </c>
      <c r="D34" t="s">
        <v>337</v>
      </c>
      <c r="E34" t="s">
        <v>142</v>
      </c>
    </row>
    <row r="35" spans="2:5" x14ac:dyDescent="0.35">
      <c r="B35" t="s">
        <v>338</v>
      </c>
      <c r="C35">
        <f>Emissionsfaktoren!I149</f>
        <v>810</v>
      </c>
      <c r="E35">
        <f>Emissionsfaktoren!K149</f>
        <v>200</v>
      </c>
    </row>
    <row r="36" spans="2:5" x14ac:dyDescent="0.35">
      <c r="B36" t="s">
        <v>339</v>
      </c>
      <c r="C36">
        <f>Emissionsfaktoren!I150</f>
        <v>116</v>
      </c>
      <c r="D36">
        <f>Emissionsfaktoren!J150</f>
        <v>80</v>
      </c>
      <c r="E36">
        <f>Emissionsfaktoren!K150</f>
        <v>56</v>
      </c>
    </row>
    <row r="37" spans="2:5" x14ac:dyDescent="0.35">
      <c r="B37" t="s">
        <v>340</v>
      </c>
      <c r="C37">
        <f>Emissionsfaktoren!I151</f>
        <v>246</v>
      </c>
      <c r="E37">
        <f>Emissionsfaktoren!K151</f>
        <v>27</v>
      </c>
    </row>
    <row r="38" spans="2:5" x14ac:dyDescent="0.35">
      <c r="B38" t="s">
        <v>341</v>
      </c>
      <c r="C38">
        <f>Emissionsfaktoren!I152</f>
        <v>0</v>
      </c>
      <c r="D38" s="1">
        <f>Emissionsfaktoren!J152</f>
        <v>285.33333333333337</v>
      </c>
      <c r="E38">
        <f>Emissionsfaktoren!K152</f>
        <v>214</v>
      </c>
    </row>
  </sheetData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Emissionsfaktoren</vt:lpstr>
      <vt:lpstr>Auswertung</vt:lpstr>
    </vt:vector>
  </TitlesOfParts>
  <Company>Hamburg Wasser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 Scope 3</dc:creator>
  <cp:lastModifiedBy>Aschenbrenner, Katja (hanseWasser, Bremen)</cp:lastModifiedBy>
  <dcterms:created xsi:type="dcterms:W3CDTF">2024-01-22T07:50:13Z</dcterms:created>
  <dcterms:modified xsi:type="dcterms:W3CDTF">2026-09-22T13:39:37Z</dcterms:modified>
</cp:coreProperties>
</file>